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ContentType="application/vnd.openxmlformats-officedocument.custom-properties+xml" PartName="/docProps/custom.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er\Desktop\2026년 업무관련\01.계약\41 (2026년 기능보강사업)장애인 건강검진센터 리모델링 공사(건축.기계)\03 입찰기안\"/>
    </mc:Choice>
  </mc:AlternateContent>
  <xr:revisionPtr revIDLastSave="0" documentId="13_ncr:1_{E0DF74B1-BC1A-4387-9487-FA20DADE4851}" xr6:coauthVersionLast="47" xr6:coauthVersionMax="47" xr10:uidLastSave="{00000000-0000-0000-0000-000000000000}"/>
  <bookViews>
    <workbookView xWindow="28680" yWindow="-120" windowWidth="29040" windowHeight="15720" xr2:uid="{00000000-000D-0000-FFFF-FFFF00000000}"/>
  </bookViews>
  <sheets>
    <sheet name="갑지" sheetId="16" r:id="rId1"/>
    <sheet name="원가-총괄" sheetId="13" r:id="rId2"/>
    <sheet name="공종별집계표" sheetId="9" r:id="rId3"/>
    <sheet name="공종별내역서" sheetId="8" r:id="rId4"/>
    <sheet name="일위대가목록" sheetId="7" r:id="rId5"/>
    <sheet name="일위대가" sheetId="6" r:id="rId6"/>
    <sheet name="단가산출목록" sheetId="5" r:id="rId7"/>
    <sheet name="단가산출서" sheetId="4" r:id="rId8"/>
    <sheet name="단가대비표" sheetId="3" r:id="rId9"/>
    <sheet name=" 공사설정 " sheetId="2" state="hidden" r:id="rId10"/>
    <sheet name="Sheet1" sheetId="1"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_10_3_0Criteria">#REF!</definedName>
    <definedName name="_15A">[1]금액내역서!$D$3:$D$10</definedName>
    <definedName name="_15G_0Extr">#REF!</definedName>
    <definedName name="_20G_0Extract">#REF!</definedName>
    <definedName name="_5_3_0Crite">#REF!</definedName>
    <definedName name="_Dist_Bin" hidden="1">[2]조명시설!#REF!</definedName>
    <definedName name="_Dist_Values" hidden="1">[2]조명시설!#REF!</definedName>
    <definedName name="_Fill" hidden="1">[2]조명시설!#REF!</definedName>
    <definedName name="_xlnm._FilterDatabase" hidden="1">#REF!</definedName>
    <definedName name="_Key1" hidden="1">[2]조명시설!#REF!</definedName>
    <definedName name="_Key2" hidden="1">[2]조명시설!#REF!</definedName>
    <definedName name="_Key3" hidden="1">#REF!</definedName>
    <definedName name="_kfkf" hidden="1">#REF!</definedName>
    <definedName name="_Order1" hidden="1">0</definedName>
    <definedName name="_Order2" hidden="1">0</definedName>
    <definedName name="_Regression_Out" hidden="1">#REF!</definedName>
    <definedName name="_Regression_X" hidden="1">#REF!</definedName>
    <definedName name="_Regression_Y" hidden="1">#REF!</definedName>
    <definedName name="_Sort" hidden="1">#REF!</definedName>
    <definedName name="_woogi" hidden="1">#REF!</definedName>
    <definedName name="_woogi2" hidden="1">#REF!</definedName>
    <definedName name="_woogi24" hidden="1">#REF!</definedName>
    <definedName name="_woogi3" hidden="1">#REF!</definedName>
    <definedName name="_재ㅐ햐" hidden="1">#REF!</definedName>
    <definedName name="\\O">'[3]1단계'!#REF!</definedName>
    <definedName name="\a">#REF!</definedName>
    <definedName name="\b">[4]약품공급2!#REF!</definedName>
    <definedName name="\c">'[3]1단계'!#REF!</definedName>
    <definedName name="\d">'[3]1단계'!#REF!</definedName>
    <definedName name="\e">#REF!</definedName>
    <definedName name="\f">'[3]1단계'!#REF!</definedName>
    <definedName name="\g">#REF!</definedName>
    <definedName name="\h">'[3]1단계'!#REF!</definedName>
    <definedName name="\i">'[3]1단계'!#REF!</definedName>
    <definedName name="\j">[5]약품설비!#REF!</definedName>
    <definedName name="\k">[4]약품공급2!#REF!</definedName>
    <definedName name="\l">[4]약품공급2!#REF!</definedName>
    <definedName name="\m">#REF!</definedName>
    <definedName name="\n">[5]약품설비!#REF!</definedName>
    <definedName name="\o">'[3]1단계'!#REF!</definedName>
    <definedName name="\p">'[3]1단계'!#REF!</definedName>
    <definedName name="\q">#REF!</definedName>
    <definedName name="\r">'[3]1단계'!#REF!</definedName>
    <definedName name="\s">'[3]1단계'!#REF!</definedName>
    <definedName name="\u">[5]약품설비!#REF!</definedName>
    <definedName name="\v">'[3]1단계'!#REF!</definedName>
    <definedName name="\w">'[6]일위대가-1'!#REF!</definedName>
    <definedName name="\x">'[3]1단계'!#REF!</definedName>
    <definedName name="\y">[5]약품설비!#REF!</definedName>
    <definedName name="\z">#REF!</definedName>
    <definedName name="aaa" hidden="1">{#N/A,#N/A,FALSE,"운반시간"}</definedName>
    <definedName name="aaaa" hidden="1">{#N/A,#N/A,FALSE,"조골재"}</definedName>
    <definedName name="aaaaa" hidden="1">{#N/A,#N/A,FALSE,"조골재"}</definedName>
    <definedName name="aaaaaaaaaa" hidden="1">{#N/A,#N/A,FALSE,"운반시간"}</definedName>
    <definedName name="aaaaaaaaaaa" hidden="1">{#N/A,#N/A,FALSE,"2~8번"}</definedName>
    <definedName name="aaaaaaaaaaaaaaa" hidden="1">{#N/A,#N/A,FALSE,"단가표지"}</definedName>
    <definedName name="aaaaaaaaaaaaaaaaaa" hidden="1">{#N/A,#N/A,FALSE,"단가표지"}</definedName>
    <definedName name="aaaaaaaaaaaaaaaaaaa" hidden="1">{#N/A,#N/A,FALSE,"조골재"}</definedName>
    <definedName name="aaaaaaaaaaaaaaaaaaaaa" hidden="1">{#N/A,#N/A,FALSE,"혼합골재"}</definedName>
    <definedName name="asdfasdf">#N/A</definedName>
    <definedName name="A등급">#REF!</definedName>
    <definedName name="bbb" hidden="1">{#N/A,#N/A,FALSE,"조골재"}</definedName>
    <definedName name="bbbbb" hidden="1">{#N/A,#N/A,FALSE,"운반시간"}</definedName>
    <definedName name="bbbbbbb" hidden="1">{#N/A,#N/A,FALSE,"조골재"}</definedName>
    <definedName name="bbbbbbbbbb" hidden="1">{#N/A,#N/A,FALSE,"표지목차"}</definedName>
    <definedName name="bbbbbbbbbbbbb" hidden="1">{#N/A,#N/A,FALSE,"혼합골재"}</definedName>
    <definedName name="bnn" hidden="1">{#N/A,#N/A,FALSE,"조골재"}</definedName>
    <definedName name="B등급">#REF!</definedName>
    <definedName name="B등븍">#REF!</definedName>
    <definedName name="cc" hidden="1">{#N/A,#N/A,FALSE,"2~8번"}</definedName>
    <definedName name="C등급">#REF!</definedName>
    <definedName name="_xlnm.Database">#REF!</definedName>
    <definedName name="dataww" hidden="1">#REF!</definedName>
    <definedName name="ddddd" hidden="1">#REF!</definedName>
    <definedName name="DDJ" hidden="1">{#N/A,#N/A,FALSE,"골재소요량";#N/A,#N/A,FALSE,"골재소요량"}</definedName>
    <definedName name="dfdfdf" hidden="1">{#N/A,#N/A,FALSE,"조골재"}</definedName>
    <definedName name="dgfgf" hidden="1">{#N/A,#N/A,FALSE,"2~8번"}</definedName>
    <definedName name="dsaf" hidden="1">{#N/A,#N/A,FALSE,"조골재"}</definedName>
    <definedName name="DSF" hidden="1">{#N/A,#N/A,FALSE,"골재소요량";#N/A,#N/A,FALSE,"골재소요량"}</definedName>
    <definedName name="D등급">#REF!</definedName>
    <definedName name="eee" hidden="1">{#N/A,#N/A,FALSE,"2~8번"}</definedName>
    <definedName name="E등급">#REF!</definedName>
    <definedName name="f" hidden="1">{#N/A,#N/A,FALSE,"2~8번"}</definedName>
    <definedName name="fgfg" hidden="1">{#N/A,#N/A,FALSE,"2~8번"}</definedName>
    <definedName name="fgfgfg" hidden="1">{#N/A,#N/A,FALSE,"골재소요량";#N/A,#N/A,FALSE,"골재소요량"}</definedName>
    <definedName name="fx" hidden="1">{#N/A,#N/A,FALSE,"조골재"}</definedName>
    <definedName name="gfgfg" hidden="1">{#N/A,#N/A,FALSE,"골재소요량";#N/A,#N/A,FALSE,"골재소요량"}</definedName>
    <definedName name="hgh" hidden="1">{#N/A,#N/A,FALSE,"단가표지"}</definedName>
    <definedName name="hghg" hidden="1">{#N/A,#N/A,FALSE,"운반시간"}</definedName>
    <definedName name="hkj" hidden="1">{#N/A,#N/A,FALSE,"혼합골재"}</definedName>
    <definedName name="HTML_CodePage" hidden="1">949</definedName>
    <definedName name="HTML_Control" hidden="1">{"'공사부문'!$A$6:$A$32"}</definedName>
    <definedName name="HTML_Description" hidden="1">""</definedName>
    <definedName name="HTML_Email" hidden="1">""</definedName>
    <definedName name="HTML_Header" hidden="1">"공사부문"</definedName>
    <definedName name="HTML_LastUpdate" hidden="1">"98-04-27"</definedName>
    <definedName name="HTML_LineAfter" hidden="1">FALSE</definedName>
    <definedName name="HTML_LineBefore" hidden="1">FALSE</definedName>
    <definedName name="HTML_Name" hidden="1">"김준곤"</definedName>
    <definedName name="HTML_OBDlg2" hidden="1">TRUE</definedName>
    <definedName name="HTML_OBDlg4" hidden="1">TRUE</definedName>
    <definedName name="HTML_OS" hidden="1">0</definedName>
    <definedName name="HTML_PathFile" hidden="1">"C:\WINNT\Profiles\Administrator\Personal\MyHTML.htm"</definedName>
    <definedName name="HTML_Title" hidden="1">"시중노임단가"</definedName>
    <definedName name="ISO_정렬">[7]!ISO_정렬</definedName>
    <definedName name="jhjg" hidden="1">{#N/A,#N/A,FALSE,"조골재"}</definedName>
    <definedName name="jhjh" hidden="1">{#N/A,#N/A,FALSE,"표지목차"}</definedName>
    <definedName name="JJJ" hidden="1">{#N/A,#N/A,FALSE,"골재소요량";#N/A,#N/A,FALSE,"골재소요량"}</definedName>
    <definedName name="KDKDK" hidden="1">{#N/A,#N/A,FALSE,"조골재"}</definedName>
    <definedName name="KKK" hidden="1">{#N/A,#N/A,FALSE,"골재소요량";#N/A,#N/A,FALSE,"골재소요량"}</definedName>
    <definedName name="ktf" hidden="1">#REF!</definedName>
    <definedName name="kty" hidden="1">#REF!</definedName>
    <definedName name="lim" hidden="1">{#N/A,#N/A,FALSE,"혼합골재"}</definedName>
    <definedName name="LLL" hidden="1">{#N/A,#N/A,FALSE,"2~8번"}</definedName>
    <definedName name="LLLL">#REF!</definedName>
    <definedName name="MM" hidden="1">{#N/A,#N/A,FALSE,"단가표지"}</definedName>
    <definedName name="ooo" hidden="1">'[8]6PILE  (돌출)'!#REF!</definedName>
    <definedName name="p">#REF!</definedName>
    <definedName name="_xlnm.Print_Area" localSheetId="3">공종별내역서!$A$1:$M$440</definedName>
    <definedName name="_xlnm.Print_Area" localSheetId="2">공종별집계표!$A$1:$M$26</definedName>
    <definedName name="_xlnm.Print_Area" localSheetId="8">단가대비표!$A$1:$X$217</definedName>
    <definedName name="_xlnm.Print_Area" localSheetId="6">단가산출목록!$A$1:$L$5</definedName>
    <definedName name="_xlnm.Print_Area" localSheetId="7">단가산출서!$A$1:$F$59</definedName>
    <definedName name="_xlnm.Print_Area" localSheetId="1">'원가-총괄'!$A$1:$G$35</definedName>
    <definedName name="_xlnm.Print_Area" localSheetId="5">일위대가!$A$1:$M$1275</definedName>
    <definedName name="_xlnm.Print_Area" localSheetId="4">일위대가목록!$A$1:$M$215</definedName>
    <definedName name="PRINT_AREA_MI">#N/A</definedName>
    <definedName name="_xlnm.Print_Titles" localSheetId="3">공종별내역서!$1:$3</definedName>
    <definedName name="_xlnm.Print_Titles" localSheetId="2">공종별집계표!$1:$4</definedName>
    <definedName name="_xlnm.Print_Titles" localSheetId="8">단가대비표!$1:$4</definedName>
    <definedName name="_xlnm.Print_Titles" localSheetId="6">단가산출목록!$1:$3</definedName>
    <definedName name="_xlnm.Print_Titles" localSheetId="7">단가산출서!$1:$3</definedName>
    <definedName name="_xlnm.Print_Titles" localSheetId="1">'원가-총괄'!$1:$3</definedName>
    <definedName name="_xlnm.Print_Titles" localSheetId="5">일위대가!$1:$3</definedName>
    <definedName name="_xlnm.Print_Titles" localSheetId="4">일위대가목록!$1:$3</definedName>
    <definedName name="_xlnm.Print_Titles">#REF!</definedName>
    <definedName name="PRINT_TITLES_MI">#N/A</definedName>
    <definedName name="Q3WEE" hidden="1">{#N/A,#N/A,FALSE,"조골재"}</definedName>
    <definedName name="QQ" hidden="1">{#N/A,#N/A,FALSE,"2~8번"}</definedName>
    <definedName name="QWS" hidden="1">#REF!</definedName>
    <definedName name="_xlnm.Recorder">#N/A</definedName>
    <definedName name="rth" hidden="1">#REF!</definedName>
    <definedName name="SDS" hidden="1">{#N/A,#N/A,FALSE,"2~8번"}</definedName>
    <definedName name="sheet" hidden="1">{#N/A,#N/A,FALSE,"골재소요량";#N/A,#N/A,FALSE,"골재소요량"}</definedName>
    <definedName name="SS" hidden="1">#REF!</definedName>
    <definedName name="SSS" hidden="1">{#N/A,#N/A,FALSE,"2~8번"}</definedName>
    <definedName name="wer" hidden="1">{#N/A,#N/A,FALSE,"골재소요량";#N/A,#N/A,FALSE,"골재소요량"}</definedName>
    <definedName name="wrn.2번." hidden="1">{#N/A,#N/A,FALSE,"2~8번"}</definedName>
    <definedName name="wrn.골재소요량." hidden="1">{#N/A,#N/A,FALSE,"골재소요량";#N/A,#N/A,FALSE,"골재소요량"}</definedName>
    <definedName name="wrn.단가표지." hidden="1">{#N/A,#N/A,FALSE,"단가표지"}</definedName>
    <definedName name="wrn.운반시간." hidden="1">{#N/A,#N/A,FALSE,"운반시간"}</definedName>
    <definedName name="wrn.조골재." hidden="1">{#N/A,#N/A,FALSE,"조골재"}</definedName>
    <definedName name="wrn.표지목차." hidden="1">{#N/A,#N/A,FALSE,"표지목차"}</definedName>
    <definedName name="wrn.혼합골재." hidden="1">{#N/A,#N/A,FALSE,"혼합골재"}</definedName>
    <definedName name="YA">[9]약품공급2!#REF!</definedName>
    <definedName name="ㄱㄱ" hidden="1">{#N/A,#N/A,FALSE,"운반시간"}</definedName>
    <definedName name="ㄱㄷㄱㄷ" hidden="1">{#N/A,#N/A,FALSE,"2~8번"}</definedName>
    <definedName name="견적">#REF!</definedName>
    <definedName name="경비율">#REF!</definedName>
    <definedName name="공사명">#REF!</definedName>
    <definedName name="공제" hidden="1">[10]조명시설!#REF!</definedName>
    <definedName name="광명">#REF!</definedName>
    <definedName name="기계중계펌프내역">#REF!</definedName>
    <definedName name="기기설치">#REF!</definedName>
    <definedName name="기기자재">#REF!</definedName>
    <definedName name="기초">'[11]9509'!$A$3:$Y$665</definedName>
    <definedName name="김">'[12]9811'!$A$3:$AD$1530</definedName>
    <definedName name="깨기조서" hidden="1">{#N/A,#N/A,FALSE,"2~8번"}</definedName>
    <definedName name="껍대기">[13]토목!$A$2:$M$1916</definedName>
    <definedName name="ㄴㄴㄴ" hidden="1">{#N/A,#N/A,FALSE,"골재소요량";#N/A,#N/A,FALSE,"골재소요량"}</definedName>
    <definedName name="ㄴㄹ" hidden="1">{#N/A,#N/A,FALSE,"2~8번"}</definedName>
    <definedName name="ㄴㅁㄹㅈㄹ" hidden="1">#REF!</definedName>
    <definedName name="ㄴㅁㅇㅁㄴ" hidden="1">#REF!</definedName>
    <definedName name="ㄴㅇㅎㄴㅇ" hidden="1">#REF!</definedName>
    <definedName name="낙차공" hidden="1">{#N/A,#N/A,FALSE,"2~8번"}</definedName>
    <definedName name="남양" hidden="1">{#N/A,#N/A,FALSE,"혼합골재"}</definedName>
    <definedName name="노무비">#REF!</definedName>
    <definedName name="ㄷ" hidden="1">{#N/A,#N/A,FALSE,"2~8번"}</definedName>
    <definedName name="ㄷ숃ㄱ" hidden="1">#REF!</definedName>
    <definedName name="ㄷㅎㄹㅇ" hidden="1">#REF!</definedName>
    <definedName name="단가">#REF!</definedName>
    <definedName name="단가표">'[14]단가표 (2)'!$A$2:$G$343</definedName>
    <definedName name="단중입력">[15]!단중입력</definedName>
    <definedName name="도급">[16]기자재비!#REF!</definedName>
    <definedName name="등록_시작">[7]!등록_시작</definedName>
    <definedName name="등록_취소">[7]!등록_취소</definedName>
    <definedName name="ㄹㅇㄶ" hidden="1">#REF!</definedName>
    <definedName name="ㄹㅇㄶ옿" hidden="1">'[17]N賃率-職'!$I$5:$I$30</definedName>
    <definedName name="ㄹㅇㄹ" hidden="1">{#N/A,#N/A,FALSE,"골재소요량";#N/A,#N/A,FALSE,"골재소요량"}</definedName>
    <definedName name="ㄹㅇ퓨ㅓㅜㅏㅗㅜㅠㅅ퐇휴ㅗㅎ" hidden="1">{#N/A,#N/A,FALSE,"조골재"}</definedName>
    <definedName name="러하허ㅏㅘ" hidden="1">{#N/A,#N/A,FALSE,"표지목차"}</definedName>
    <definedName name="ㅀㅀㄴ" hidden="1">{#N/A,#N/A,FALSE,"조골재"}</definedName>
    <definedName name="ㅀㅎ" hidden="1">{#N/A,#N/A,FALSE,"2~8번"}</definedName>
    <definedName name="ㅁ" hidden="1">{#N/A,#N/A,FALSE,"조골재"}</definedName>
    <definedName name="ㅁㄴ" hidden="1">{#N/A,#N/A,FALSE,"2~8번"}</definedName>
    <definedName name="ㅁㄴㅇ" hidden="1">{#N/A,#N/A,FALSE,"운반시간"}</definedName>
    <definedName name="ㅁㅁ" hidden="1">{#N/A,#N/A,FALSE,"조골재"}</definedName>
    <definedName name="ㅁㅁㅁ" hidden="1">{#N/A,#N/A,FALSE,"운반시간"}</definedName>
    <definedName name="ㅁㅇㄹ">#REF!</definedName>
    <definedName name="만득이" hidden="1">{#N/A,#N/A,FALSE,"2~8번"}</definedName>
    <definedName name="맘모스">'[18]단가표 (2)'!$A$2:$G$343</definedName>
    <definedName name="메인_메뉴호출">[19]!메인_메뉴호출</definedName>
    <definedName name="메인_시작">[7]!메인_시작</definedName>
    <definedName name="몰라">#REF!</definedName>
    <definedName name="물량집계">[7]!물량집계</definedName>
    <definedName name="ㅂㅂ" hidden="1">{#N/A,#N/A,FALSE,"조골재"}</definedName>
    <definedName name="ㅂㅈ" hidden="1">{#N/A,#N/A,FALSE,"2~8번"}</definedName>
    <definedName name="ㅂㅈㄷ" hidden="1">{#N/A,#N/A,FALSE,"골재소요량";#N/A,#N/A,FALSE,"골재소요량"}</definedName>
    <definedName name="방류펌프">#REF!</definedName>
    <definedName name="방음벽" hidden="1">{#N/A,#N/A,FALSE,"2~8번"}</definedName>
    <definedName name="방음벽1" hidden="1">{#N/A,#N/A,FALSE,"운반시간"}</definedName>
    <definedName name="배관공수율" hidden="1">'[20]N賃率-職'!$I$5:$I$30</definedName>
    <definedName name="법정">#REF!</definedName>
    <definedName name="비목1">#REF!</definedName>
    <definedName name="비목2">#REF!</definedName>
    <definedName name="비목3">#REF!</definedName>
    <definedName name="비목4">#REF!</definedName>
    <definedName name="비율">#REF!</definedName>
    <definedName name="셔ㅛ" hidden="1">{#N/A,#N/A,FALSE,"운반시간"}</definedName>
    <definedName name="소방">'[18]단가표 (2)'!$A$2:$G$343</definedName>
    <definedName name="소방내역서">'[18]단가표 (2)'!$A$2:$G$343</definedName>
    <definedName name="손영주" hidden="1">{#N/A,#N/A,FALSE,"조골재"}</definedName>
    <definedName name="승용교" hidden="1">{#N/A,#N/A,FALSE,"2~8번"}</definedName>
    <definedName name="ㅇㄹ" hidden="1">{#N/A,#N/A,FALSE,"조골재"}</definedName>
    <definedName name="ㅇㄹㄹ" hidden="1">{#N/A,#N/A,FALSE,"2~8번"}</definedName>
    <definedName name="ㅇㄹㄹㅇ" hidden="1">{#N/A,#N/A,FALSE,"2~8번"}</definedName>
    <definedName name="ㅇㄹㅇ" hidden="1">{#N/A,#N/A,FALSE,"운반시간"}</definedName>
    <definedName name="ㅇ러" hidden="1">{#N/A,#N/A,FALSE,"단가표지"}</definedName>
    <definedName name="ㅇㅇㅇㅇ" hidden="1">[10]조명시설!#REF!</definedName>
    <definedName name="ㅇㅇㅇㅇㅇㅇㅇㅇㅇㅇㅇㅇㅇㅇ" hidden="1">{#N/A,#N/A,FALSE,"표지목차"}</definedName>
    <definedName name="아스콘깨기" hidden="1">{#N/A,#N/A,FALSE,"골재소요량";#N/A,#N/A,FALSE,"골재소요량"}</definedName>
    <definedName name="아아" hidden="1">{#N/A,#N/A,FALSE,"단가표지"}</definedName>
    <definedName name="아아.엉ㅇ." hidden="1">{#N/A,#N/A,FALSE,"조골재"}</definedName>
    <definedName name="안">#REF!</definedName>
    <definedName name="여과지동">[21]여과지동!$F$3:$AS$80</definedName>
    <definedName name="역T형" hidden="1">{#N/A,#N/A,FALSE,"2~8번"}</definedName>
    <definedName name="옹벽수량집계표총괄" hidden="1">{#N/A,#N/A,FALSE,"혼합골재"}</definedName>
    <definedName name="이동" hidden="1">{#N/A,#N/A,FALSE,"조골재"}</definedName>
    <definedName name="이런" hidden="1">{#N/A,#N/A,FALSE,"혼합골재"}</definedName>
    <definedName name="일반부" hidden="1">{#N/A,#N/A,FALSE,"조골재"}</definedName>
    <definedName name="일산219" hidden="1">{#N/A,#N/A,FALSE,"혼합골재"}</definedName>
    <definedName name="일위대가">#REF!</definedName>
    <definedName name="ㅈㄱ" hidden="1">{#N/A,#N/A,FALSE,"조골재"}</definedName>
    <definedName name="자료">[21]기초자료!$A$3:$X$80</definedName>
    <definedName name="전기내역서">#REF!</definedName>
    <definedName name="절단" hidden="1">{#N/A,#N/A,FALSE,"골재소요량";#N/A,#N/A,FALSE,"골재소요량"}</definedName>
    <definedName name="정모">[9]약품공급2!#REF!</definedName>
    <definedName name="조달수수료">#REF!</definedName>
    <definedName name="지원시설">[22]영창26!$A$3:$L$74</definedName>
    <definedName name="집수정조서" hidden="1">{#N/A,#N/A,FALSE,"2~8번"}</definedName>
    <definedName name="찰샇기" hidden="1">#REF!</definedName>
    <definedName name="ㅋ" hidden="1">{#N/A,#N/A,FALSE,"조골재"}</definedName>
    <definedName name="ㅋㅋ" hidden="1">{#N/A,#N/A,FALSE,"조골재"}</definedName>
    <definedName name="ㅋㅋㅋㅋㅋㅋㅋㅋ" hidden="1">{#N/A,#N/A,FALSE,"2~8번"}</definedName>
    <definedName name="ㅌ" hidden="1">{#N/A,#N/A,FALSE,"2~8번"}</definedName>
    <definedName name="ㅌㅇㅇㅇㅇㅇㅇㅇㅇㅇㅇㅇㅇㅇㅇㅇㅇㅇㅇㅇㅇㅇㅇㅇㅇㅇㅇㅇㅇㅇㅇㅇㅇㅇㅇㅇ" hidden="1">{#N/A,#N/A,FALSE,"운반시간"}</definedName>
    <definedName name="ㅍ" hidden="1">{#N/A,#N/A,FALSE,"2~8번"}</definedName>
    <definedName name="펌프장">[9]약품공급2!#REF!</definedName>
    <definedName name="포장조서2" hidden="1">{#N/A,#N/A,FALSE,"골재소요량";#N/A,#N/A,FALSE,"골재소요량"}</definedName>
    <definedName name="표">#REF!</definedName>
    <definedName name="프로그램.메인_메뉴호출">[15]!프로그램.메인_메뉴호출</definedName>
    <definedName name="ㅎ5" hidden="1">{#N/A,#N/A,FALSE,"골재소요량";#N/A,#N/A,FALSE,"골재소요량"}</definedName>
    <definedName name="ㅎㄹ" hidden="1">#REF!</definedName>
    <definedName name="ㅎㅀㄹ" hidden="1">{#N/A,#N/A,FALSE,"운반시간"}</definedName>
    <definedName name="한" hidden="1">{#N/A,#N/A,FALSE,"조골재"}</definedName>
    <definedName name="한동" hidden="1">{#N/A,#N/A,FALSE,"단가표지"}</definedName>
    <definedName name="허" hidden="1">{#N/A,#N/A,FALSE,"조골재"}</definedName>
    <definedName name="홍ㄹㄴㄷㄱ" hidden="1">#REF!</definedName>
    <definedName name="홓" hidden="1">{#N/A,#N/A,FALSE,"조골재"}</definedName>
    <definedName name="ㅏ" hidden="1">{#N/A,#N/A,FALSE,"운반시간"}</definedName>
    <definedName name="ㅏㅓ" hidden="1">{#N/A,#N/A,FALSE,"골재소요량";#N/A,#N/A,FALSE,"골재소요량"}</definedName>
    <definedName name="ㅏㅓㅏ" hidden="1">{#N/A,#N/A,FALSE,"단가표지"}</definedName>
    <definedName name="ㅏㅓㅏㅓ" hidden="1">{#N/A,#N/A,FALSE,"2~8번"}</definedName>
    <definedName name="ㅑ" hidden="1">{#N/A,#N/A,FALSE,"조골재"}</definedName>
    <definedName name="ㅓ7" hidden="1">{#N/A,#N/A,FALSE,"단가표지"}</definedName>
    <definedName name="ㅓㄴㅇ러" hidden="1">{#N/A,#N/A,FALSE,"골재소요량";#N/A,#N/A,FALSE,"골재소요량"}</definedName>
    <definedName name="ㅓㅏ" hidden="1">{#N/A,#N/A,FALSE,"골재소요량";#N/A,#N/A,FALSE,"골재소요량"}</definedName>
    <definedName name="ㅓㅏㅓ" hidden="1">{#N/A,#N/A,FALSE,"조골재"}</definedName>
    <definedName name="ㅓㅓㅗ" hidden="1">{#N/A,#N/A,FALSE,"조골재"}</definedName>
    <definedName name="ㅓㅗㅓ" hidden="1">{#N/A,#N/A,FALSE,"2~8번"}</definedName>
    <definedName name="ㅔ" hidden="1">{#N/A,#N/A,FALSE,"골재소요량";#N/A,#N/A,FALSE,"골재소요량"}</definedName>
    <definedName name="ㅗ호" hidden="1">{#N/A,#N/A,FALSE,"조골재"}</definedName>
    <definedName name="ㅗㅓ" hidden="1">{#N/A,#N/A,FALSE,"조골재"}</definedName>
    <definedName name="ㅗㅓㅗ" hidden="1">{#N/A,#N/A,FALSE,"골재소요량";#N/A,#N/A,FALSE,"골재소요량"}</definedName>
    <definedName name="ㅘㅓ" hidden="1">{#N/A,#N/A,FALSE,"운반시간"}</definedName>
    <definedName name="ㅛㅕㅑ" hidden="1">'[23]N賃率-職'!$I$5:$I$30</definedName>
    <definedName name="ㅛㅛ" hidden="1">{#N/A,#N/A,FALSE,"2~8번"}</definedName>
    <definedName name="ㅜ" hidden="1">{#N/A,#N/A,FALSE,"조골재"}</definedName>
    <definedName name="ㅠ뮤ㅐ" hidden="1">#REF!</definedName>
    <definedName name="ㅠㅠㅠㅠㅠㅠ" hidden="1">{#N/A,#N/A,FALSE,"운반시간"}</definedName>
    <definedName name="ㅡ" hidden="1">{#N/A,#N/A,FALSE,"2~8번"}</definedName>
    <definedName name="ㅣㅏㅓ" hidden="1">{#N/A,#N/A,FALSE,"운반시간"}</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6" i="16" l="1"/>
  <c r="G17" i="16" s="1"/>
  <c r="G14" i="16"/>
  <c r="G13" i="16"/>
  <c r="G12" i="16"/>
  <c r="E10" i="16"/>
  <c r="G419" i="8" l="1"/>
  <c r="G402" i="8"/>
  <c r="E402" i="8"/>
  <c r="G401" i="8"/>
  <c r="E401" i="8"/>
  <c r="G400" i="8"/>
  <c r="E400" i="8"/>
  <c r="G399" i="8"/>
  <c r="E399" i="8"/>
  <c r="G398" i="8"/>
  <c r="E398" i="8"/>
  <c r="G397" i="8"/>
  <c r="E397" i="8"/>
  <c r="G396" i="8"/>
  <c r="E396" i="8"/>
  <c r="I375" i="8"/>
  <c r="G375" i="8"/>
  <c r="I374" i="8"/>
  <c r="G374" i="8"/>
  <c r="I373" i="8"/>
  <c r="G373" i="8"/>
  <c r="I305" i="8"/>
  <c r="G305" i="8"/>
  <c r="I304" i="8"/>
  <c r="G304" i="8"/>
  <c r="I259" i="8"/>
  <c r="G259" i="8"/>
  <c r="I258" i="8"/>
  <c r="G258" i="8"/>
  <c r="I211" i="8"/>
  <c r="G211" i="8"/>
  <c r="I210" i="8"/>
  <c r="G210" i="8"/>
  <c r="I206" i="8"/>
  <c r="G206" i="8"/>
  <c r="I205" i="8"/>
  <c r="G205" i="8"/>
  <c r="I204" i="8"/>
  <c r="G204" i="8"/>
  <c r="I203" i="8"/>
  <c r="G203" i="8"/>
  <c r="I202" i="8"/>
  <c r="G202" i="8"/>
  <c r="I201" i="8"/>
  <c r="G201" i="8"/>
  <c r="I200" i="8"/>
  <c r="G200" i="8"/>
  <c r="I199" i="8"/>
  <c r="G199" i="8"/>
  <c r="I198" i="8"/>
  <c r="G198" i="8"/>
  <c r="I193" i="8"/>
  <c r="G193" i="8"/>
  <c r="I192" i="8"/>
  <c r="G192" i="8"/>
  <c r="I191" i="8"/>
  <c r="G191" i="8"/>
  <c r="I190" i="8"/>
  <c r="G190" i="8"/>
  <c r="I189" i="8"/>
  <c r="G189" i="8"/>
  <c r="I122" i="8"/>
  <c r="G122" i="8"/>
  <c r="I121" i="8"/>
  <c r="G121" i="8"/>
  <c r="I120" i="8"/>
  <c r="G120" i="8"/>
  <c r="I61" i="8"/>
  <c r="G61" i="8"/>
  <c r="I60" i="8"/>
  <c r="G60" i="8"/>
  <c r="I59" i="8"/>
  <c r="G59" i="8"/>
  <c r="I58" i="8"/>
  <c r="G58" i="8"/>
  <c r="I57" i="8"/>
  <c r="G57" i="8"/>
  <c r="I55" i="8"/>
  <c r="G55" i="8"/>
  <c r="I30" i="8"/>
  <c r="G30" i="8"/>
  <c r="I28" i="8"/>
  <c r="G28" i="8"/>
  <c r="G1274" i="6"/>
  <c r="H1274" i="6" s="1"/>
  <c r="H1275" i="6" s="1"/>
  <c r="F215" i="7" s="1"/>
  <c r="G1269" i="6" s="1"/>
  <c r="H1269" i="6" s="1"/>
  <c r="E1274" i="6"/>
  <c r="I1268" i="6"/>
  <c r="G1268" i="6"/>
  <c r="E1268" i="6"/>
  <c r="I1267" i="6"/>
  <c r="G1267" i="6"/>
  <c r="E1267" i="6"/>
  <c r="I1263" i="6"/>
  <c r="G1263" i="6"/>
  <c r="E1263" i="6"/>
  <c r="I1262" i="6"/>
  <c r="G1262" i="6"/>
  <c r="H1262" i="6" s="1"/>
  <c r="H1264" i="6" s="1"/>
  <c r="F213" i="7" s="1"/>
  <c r="G767" i="6" s="1"/>
  <c r="H767" i="6" s="1"/>
  <c r="H768" i="6" s="1"/>
  <c r="F129" i="7" s="1"/>
  <c r="G335" i="8" s="1"/>
  <c r="H335" i="8" s="1"/>
  <c r="E1262" i="6"/>
  <c r="F1262" i="6" s="1"/>
  <c r="I1257" i="6"/>
  <c r="G1257" i="6"/>
  <c r="E1257" i="6"/>
  <c r="I1256" i="6"/>
  <c r="G1256" i="6"/>
  <c r="E1256" i="6"/>
  <c r="I1252" i="6"/>
  <c r="G1252" i="6"/>
  <c r="E1252" i="6"/>
  <c r="I1251" i="6"/>
  <c r="J1251" i="6" s="1"/>
  <c r="J1253" i="6" s="1"/>
  <c r="G211" i="7" s="1"/>
  <c r="G1251" i="6"/>
  <c r="E1251" i="6"/>
  <c r="I1246" i="6"/>
  <c r="G1246" i="6"/>
  <c r="E1246" i="6"/>
  <c r="I1245" i="6"/>
  <c r="G1245" i="6"/>
  <c r="E1245" i="6"/>
  <c r="I1240" i="6"/>
  <c r="G1240" i="6"/>
  <c r="E1240" i="6"/>
  <c r="I1239" i="6"/>
  <c r="G1239" i="6"/>
  <c r="E1239" i="6"/>
  <c r="I1235" i="6"/>
  <c r="G1235" i="6"/>
  <c r="E1235" i="6"/>
  <c r="I1233" i="6"/>
  <c r="G1233" i="6"/>
  <c r="G1232" i="6"/>
  <c r="E1232" i="6"/>
  <c r="I1228" i="6"/>
  <c r="G1228" i="6"/>
  <c r="I1225" i="6"/>
  <c r="G1225" i="6"/>
  <c r="I1216" i="6"/>
  <c r="G1216" i="6"/>
  <c r="I1211" i="6"/>
  <c r="G1211" i="6"/>
  <c r="I1207" i="6"/>
  <c r="G1207" i="6"/>
  <c r="I1206" i="6"/>
  <c r="G1206" i="6"/>
  <c r="E1206" i="6"/>
  <c r="I1205" i="6"/>
  <c r="G1205" i="6"/>
  <c r="I1201" i="6"/>
  <c r="J1201" i="6" s="1"/>
  <c r="J1202" i="6" s="1"/>
  <c r="G1201" i="6"/>
  <c r="I1196" i="6"/>
  <c r="G1196" i="6"/>
  <c r="I1191" i="6"/>
  <c r="G1191" i="6"/>
  <c r="I1186" i="6"/>
  <c r="G1186" i="6"/>
  <c r="E1186" i="6"/>
  <c r="K1186" i="6" s="1"/>
  <c r="I1185" i="6"/>
  <c r="G1185" i="6"/>
  <c r="E1185" i="6"/>
  <c r="I1180" i="6"/>
  <c r="G1180" i="6"/>
  <c r="E1180" i="6"/>
  <c r="I1178" i="6"/>
  <c r="G1178" i="6"/>
  <c r="I1177" i="6"/>
  <c r="G1177" i="6"/>
  <c r="I1171" i="6"/>
  <c r="G1171" i="6"/>
  <c r="I1166" i="6"/>
  <c r="G1166" i="6"/>
  <c r="I1162" i="6"/>
  <c r="G1162" i="6"/>
  <c r="E1162" i="6"/>
  <c r="G1160" i="6"/>
  <c r="I1156" i="6"/>
  <c r="G1156" i="6"/>
  <c r="E1156" i="6"/>
  <c r="I1154" i="6"/>
  <c r="G1154" i="6"/>
  <c r="G1153" i="6"/>
  <c r="E1153" i="6"/>
  <c r="I1149" i="6"/>
  <c r="G1149" i="6"/>
  <c r="E1149" i="6"/>
  <c r="I1147" i="6"/>
  <c r="G1147" i="6"/>
  <c r="G1146" i="6"/>
  <c r="E1146" i="6"/>
  <c r="I1140" i="6"/>
  <c r="G1140" i="6"/>
  <c r="I1139" i="6"/>
  <c r="G1139" i="6"/>
  <c r="H1139" i="6" s="1"/>
  <c r="I1138" i="6"/>
  <c r="G1138" i="6"/>
  <c r="I1137" i="6"/>
  <c r="G1137" i="6"/>
  <c r="I1131" i="6"/>
  <c r="G1131" i="6"/>
  <c r="I1130" i="6"/>
  <c r="G1130" i="6"/>
  <c r="I1129" i="6"/>
  <c r="G1129" i="6"/>
  <c r="I1128" i="6"/>
  <c r="G1128" i="6"/>
  <c r="I1114" i="6"/>
  <c r="G1114" i="6"/>
  <c r="H1114" i="6" s="1"/>
  <c r="E1114" i="6"/>
  <c r="I1113" i="6"/>
  <c r="G1113" i="6"/>
  <c r="E1113" i="6"/>
  <c r="I1112" i="6"/>
  <c r="G1112" i="6"/>
  <c r="E1112" i="6"/>
  <c r="I1111" i="6"/>
  <c r="G1111" i="6"/>
  <c r="E1111" i="6"/>
  <c r="I1106" i="6"/>
  <c r="G1106" i="6"/>
  <c r="I1101" i="6"/>
  <c r="G1101" i="6"/>
  <c r="K1101" i="6" s="1"/>
  <c r="E1101" i="6"/>
  <c r="I1100" i="6"/>
  <c r="G1100" i="6"/>
  <c r="E1100" i="6"/>
  <c r="I1096" i="6"/>
  <c r="G1096" i="6"/>
  <c r="I1091" i="6"/>
  <c r="G1091" i="6"/>
  <c r="K1091" i="6" s="1"/>
  <c r="E1091" i="6"/>
  <c r="I1090" i="6"/>
  <c r="G1090" i="6"/>
  <c r="E1090" i="6"/>
  <c r="I1089" i="6"/>
  <c r="G1089" i="6"/>
  <c r="E1089" i="6"/>
  <c r="I1088" i="6"/>
  <c r="G1088" i="6"/>
  <c r="E1088" i="6"/>
  <c r="I1084" i="6"/>
  <c r="G1084" i="6"/>
  <c r="I1080" i="6"/>
  <c r="G1080" i="6"/>
  <c r="I1079" i="6"/>
  <c r="G1079" i="6"/>
  <c r="H1079" i="6" s="1"/>
  <c r="H1081" i="6" s="1"/>
  <c r="F182" i="7" s="1"/>
  <c r="G494" i="6" s="1"/>
  <c r="H494" i="6" s="1"/>
  <c r="I1074" i="6"/>
  <c r="G1074" i="6"/>
  <c r="E1074" i="6"/>
  <c r="I1073" i="6"/>
  <c r="G1073" i="6"/>
  <c r="E1073" i="6"/>
  <c r="I1069" i="6"/>
  <c r="G1069" i="6"/>
  <c r="E1069" i="6"/>
  <c r="I1068" i="6"/>
  <c r="G1068" i="6"/>
  <c r="I1066" i="6"/>
  <c r="J1066" i="6" s="1"/>
  <c r="G1066" i="6"/>
  <c r="I1065" i="6"/>
  <c r="G1065" i="6"/>
  <c r="E1065" i="6"/>
  <c r="I1064" i="6"/>
  <c r="G1064" i="6"/>
  <c r="E1064" i="6"/>
  <c r="I1063" i="6"/>
  <c r="J1063" i="6" s="1"/>
  <c r="L1063" i="6" s="1"/>
  <c r="G1063" i="6"/>
  <c r="I1062" i="6"/>
  <c r="G1062" i="6"/>
  <c r="I1061" i="6"/>
  <c r="G1061" i="6"/>
  <c r="I1057" i="6"/>
  <c r="G1057" i="6"/>
  <c r="I1056" i="6"/>
  <c r="G1056" i="6"/>
  <c r="I1053" i="6"/>
  <c r="G1053" i="6"/>
  <c r="I1049" i="6"/>
  <c r="G1049" i="6"/>
  <c r="I1048" i="6"/>
  <c r="G1048" i="6"/>
  <c r="I1045" i="6"/>
  <c r="G1045" i="6"/>
  <c r="I1041" i="6"/>
  <c r="G1041" i="6"/>
  <c r="I1038" i="6"/>
  <c r="G1038" i="6"/>
  <c r="I1034" i="6"/>
  <c r="G1034" i="6"/>
  <c r="I1031" i="6"/>
  <c r="G1031" i="6"/>
  <c r="I1027" i="6"/>
  <c r="G1027" i="6"/>
  <c r="E1027" i="6"/>
  <c r="F1027" i="6" s="1"/>
  <c r="I1026" i="6"/>
  <c r="G1026" i="6"/>
  <c r="E1026" i="6"/>
  <c r="I1024" i="6"/>
  <c r="G1024" i="6"/>
  <c r="I1023" i="6"/>
  <c r="G1023" i="6"/>
  <c r="I1019" i="6"/>
  <c r="G1019" i="6"/>
  <c r="I1016" i="6"/>
  <c r="G1016" i="6"/>
  <c r="I1011" i="6"/>
  <c r="G1011" i="6"/>
  <c r="E1011" i="6"/>
  <c r="I1010" i="6"/>
  <c r="G1010" i="6"/>
  <c r="E1010" i="6"/>
  <c r="I1009" i="6"/>
  <c r="G1009" i="6"/>
  <c r="E1009" i="6"/>
  <c r="I1008" i="6"/>
  <c r="G1008" i="6"/>
  <c r="E1008" i="6"/>
  <c r="F1008" i="6" s="1"/>
  <c r="I1004" i="6"/>
  <c r="G1004" i="6"/>
  <c r="I1003" i="6"/>
  <c r="G1003" i="6"/>
  <c r="I992" i="6"/>
  <c r="G992" i="6"/>
  <c r="E992" i="6"/>
  <c r="I991" i="6"/>
  <c r="G991" i="6"/>
  <c r="E991" i="6"/>
  <c r="I990" i="6"/>
  <c r="G990" i="6"/>
  <c r="H990" i="6" s="1"/>
  <c r="E990" i="6"/>
  <c r="I989" i="6"/>
  <c r="G989" i="6"/>
  <c r="E989" i="6"/>
  <c r="I985" i="6"/>
  <c r="G985" i="6"/>
  <c r="I983" i="6"/>
  <c r="G983" i="6"/>
  <c r="I977" i="6"/>
  <c r="G977" i="6"/>
  <c r="E977" i="6"/>
  <c r="I976" i="6"/>
  <c r="G976" i="6"/>
  <c r="K976" i="6" s="1"/>
  <c r="E976" i="6"/>
  <c r="I975" i="6"/>
  <c r="G975" i="6"/>
  <c r="H975" i="6" s="1"/>
  <c r="E975" i="6"/>
  <c r="I974" i="6"/>
  <c r="G974" i="6"/>
  <c r="E974" i="6"/>
  <c r="I968" i="6"/>
  <c r="G968" i="6"/>
  <c r="E968" i="6"/>
  <c r="I967" i="6"/>
  <c r="G967" i="6"/>
  <c r="E967" i="6"/>
  <c r="I966" i="6"/>
  <c r="G966" i="6"/>
  <c r="E966" i="6"/>
  <c r="I962" i="6"/>
  <c r="G962" i="6"/>
  <c r="I960" i="6"/>
  <c r="G960" i="6"/>
  <c r="I956" i="6"/>
  <c r="G956" i="6"/>
  <c r="I954" i="6"/>
  <c r="G954" i="6"/>
  <c r="I950" i="6"/>
  <c r="G950" i="6"/>
  <c r="I948" i="6"/>
  <c r="G948" i="6"/>
  <c r="I944" i="6"/>
  <c r="G944" i="6"/>
  <c r="E944" i="6"/>
  <c r="I943" i="6"/>
  <c r="G943" i="6"/>
  <c r="E943" i="6"/>
  <c r="I942" i="6"/>
  <c r="G942" i="6"/>
  <c r="H942" i="6" s="1"/>
  <c r="E942" i="6"/>
  <c r="I941" i="6"/>
  <c r="G941" i="6"/>
  <c r="E941" i="6"/>
  <c r="I940" i="6"/>
  <c r="G940" i="6"/>
  <c r="I939" i="6"/>
  <c r="G939" i="6"/>
  <c r="I934" i="6"/>
  <c r="G934" i="6"/>
  <c r="E934" i="6"/>
  <c r="I933" i="6"/>
  <c r="G933" i="6"/>
  <c r="E933" i="6"/>
  <c r="I929" i="6"/>
  <c r="G929" i="6"/>
  <c r="E929" i="6"/>
  <c r="I924" i="6"/>
  <c r="G924" i="6"/>
  <c r="E924" i="6"/>
  <c r="I923" i="6"/>
  <c r="G923" i="6"/>
  <c r="E923" i="6"/>
  <c r="I918" i="6"/>
  <c r="G918" i="6"/>
  <c r="E918" i="6"/>
  <c r="I917" i="6"/>
  <c r="G917" i="6"/>
  <c r="E917" i="6"/>
  <c r="I912" i="6"/>
  <c r="G912" i="6"/>
  <c r="E912" i="6"/>
  <c r="I911" i="6"/>
  <c r="G911" i="6"/>
  <c r="E911" i="6"/>
  <c r="I907" i="6"/>
  <c r="G907" i="6"/>
  <c r="E907" i="6"/>
  <c r="I906" i="6"/>
  <c r="G906" i="6"/>
  <c r="E906" i="6"/>
  <c r="I905" i="6"/>
  <c r="G905" i="6"/>
  <c r="I900" i="6"/>
  <c r="G900" i="6"/>
  <c r="E900" i="6"/>
  <c r="I899" i="6"/>
  <c r="G899" i="6"/>
  <c r="H899" i="6" s="1"/>
  <c r="I901" i="6" s="1"/>
  <c r="K901" i="6" s="1"/>
  <c r="E899" i="6"/>
  <c r="I895" i="6"/>
  <c r="G895" i="6"/>
  <c r="E895" i="6"/>
  <c r="I894" i="6"/>
  <c r="G894" i="6"/>
  <c r="E894" i="6"/>
  <c r="I889" i="6"/>
  <c r="G889" i="6"/>
  <c r="E889" i="6"/>
  <c r="I884" i="6"/>
  <c r="G884" i="6"/>
  <c r="E884" i="6"/>
  <c r="I883" i="6"/>
  <c r="G883" i="6"/>
  <c r="E883" i="6"/>
  <c r="I879" i="6"/>
  <c r="G879" i="6"/>
  <c r="I878" i="6"/>
  <c r="G878" i="6"/>
  <c r="I867" i="6"/>
  <c r="G867" i="6"/>
  <c r="E867" i="6"/>
  <c r="I866" i="6"/>
  <c r="G866" i="6"/>
  <c r="E866" i="6"/>
  <c r="I865" i="6"/>
  <c r="G865" i="6"/>
  <c r="E865" i="6"/>
  <c r="I864" i="6"/>
  <c r="G864" i="6"/>
  <c r="E864" i="6"/>
  <c r="I860" i="6"/>
  <c r="G860" i="6"/>
  <c r="I857" i="6"/>
  <c r="G857" i="6"/>
  <c r="I853" i="6"/>
  <c r="G853" i="6"/>
  <c r="E853" i="6"/>
  <c r="I841" i="6"/>
  <c r="G841" i="6"/>
  <c r="H841" i="6" s="1"/>
  <c r="E841" i="6"/>
  <c r="I833" i="6"/>
  <c r="G833" i="6"/>
  <c r="E833" i="6"/>
  <c r="I829" i="6"/>
  <c r="G829" i="6"/>
  <c r="E829" i="6"/>
  <c r="I825" i="6"/>
  <c r="G825" i="6"/>
  <c r="E825" i="6"/>
  <c r="I821" i="6"/>
  <c r="G821" i="6"/>
  <c r="E821" i="6"/>
  <c r="I817" i="6"/>
  <c r="G817" i="6"/>
  <c r="E817" i="6"/>
  <c r="I812" i="6"/>
  <c r="G812" i="6"/>
  <c r="E812" i="6"/>
  <c r="I811" i="6"/>
  <c r="J811" i="6" s="1"/>
  <c r="G811" i="6"/>
  <c r="E811" i="6"/>
  <c r="I806" i="6"/>
  <c r="G806" i="6"/>
  <c r="E806" i="6"/>
  <c r="I805" i="6"/>
  <c r="G805" i="6"/>
  <c r="E805" i="6"/>
  <c r="I801" i="6"/>
  <c r="G801" i="6"/>
  <c r="E801" i="6"/>
  <c r="I797" i="6"/>
  <c r="G797" i="6"/>
  <c r="E797" i="6"/>
  <c r="I793" i="6"/>
  <c r="G793" i="6"/>
  <c r="E793" i="6"/>
  <c r="I789" i="6"/>
  <c r="G789" i="6"/>
  <c r="E789" i="6"/>
  <c r="I784" i="6"/>
  <c r="G784" i="6"/>
  <c r="E784" i="6"/>
  <c r="I783" i="6"/>
  <c r="G783" i="6"/>
  <c r="E783" i="6"/>
  <c r="I778" i="6"/>
  <c r="G778" i="6"/>
  <c r="E778" i="6"/>
  <c r="I777" i="6"/>
  <c r="G777" i="6"/>
  <c r="E777" i="6"/>
  <c r="I772" i="6"/>
  <c r="G772" i="6"/>
  <c r="E772" i="6"/>
  <c r="I771" i="6"/>
  <c r="G771" i="6"/>
  <c r="E771" i="6"/>
  <c r="I733" i="6"/>
  <c r="G733" i="6"/>
  <c r="E733" i="6"/>
  <c r="I732" i="6"/>
  <c r="G732" i="6"/>
  <c r="E732" i="6"/>
  <c r="G731" i="6"/>
  <c r="E731" i="6"/>
  <c r="I730" i="6"/>
  <c r="G730" i="6"/>
  <c r="H730" i="6" s="1"/>
  <c r="I724" i="6"/>
  <c r="G724" i="6"/>
  <c r="E724" i="6"/>
  <c r="I723" i="6"/>
  <c r="G723" i="6"/>
  <c r="E723" i="6"/>
  <c r="G722" i="6"/>
  <c r="E722" i="6"/>
  <c r="I721" i="6"/>
  <c r="G721" i="6"/>
  <c r="I625" i="6"/>
  <c r="G625" i="6"/>
  <c r="H625" i="6" s="1"/>
  <c r="I624" i="6"/>
  <c r="G624" i="6"/>
  <c r="I620" i="6"/>
  <c r="G620" i="6"/>
  <c r="I619" i="6"/>
  <c r="G619" i="6"/>
  <c r="E619" i="6"/>
  <c r="I615" i="6"/>
  <c r="G615" i="6"/>
  <c r="I614" i="6"/>
  <c r="G614" i="6"/>
  <c r="I610" i="6"/>
  <c r="G610" i="6"/>
  <c r="E610" i="6"/>
  <c r="I609" i="6"/>
  <c r="G609" i="6"/>
  <c r="I605" i="6"/>
  <c r="G605" i="6"/>
  <c r="E605" i="6"/>
  <c r="I604" i="6"/>
  <c r="G604" i="6"/>
  <c r="I600" i="6"/>
  <c r="G600" i="6"/>
  <c r="I595" i="6"/>
  <c r="G595" i="6"/>
  <c r="I591" i="6"/>
  <c r="G591" i="6"/>
  <c r="I587" i="6"/>
  <c r="G587" i="6"/>
  <c r="H587" i="6" s="1"/>
  <c r="H588" i="6" s="1"/>
  <c r="I583" i="6"/>
  <c r="J583" i="6" s="1"/>
  <c r="G583" i="6"/>
  <c r="H583" i="6" s="1"/>
  <c r="E583" i="6"/>
  <c r="I582" i="6"/>
  <c r="G582" i="6"/>
  <c r="I578" i="6"/>
  <c r="J578" i="6" s="1"/>
  <c r="G578" i="6"/>
  <c r="E578" i="6"/>
  <c r="I577" i="6"/>
  <c r="G577" i="6"/>
  <c r="I573" i="6"/>
  <c r="G573" i="6"/>
  <c r="H573" i="6" s="1"/>
  <c r="E573" i="6"/>
  <c r="I572" i="6"/>
  <c r="G572" i="6"/>
  <c r="I568" i="6"/>
  <c r="G568" i="6"/>
  <c r="E568" i="6"/>
  <c r="I567" i="6"/>
  <c r="J567" i="6" s="1"/>
  <c r="G567" i="6"/>
  <c r="I563" i="6"/>
  <c r="G563" i="6"/>
  <c r="E563" i="6"/>
  <c r="I562" i="6"/>
  <c r="J562" i="6" s="1"/>
  <c r="J564" i="6" s="1"/>
  <c r="G96" i="7" s="1"/>
  <c r="I263" i="8" s="1"/>
  <c r="J263" i="8" s="1"/>
  <c r="G562" i="6"/>
  <c r="I558" i="6"/>
  <c r="K558" i="6" s="1"/>
  <c r="G558" i="6"/>
  <c r="E558" i="6"/>
  <c r="I557" i="6"/>
  <c r="G557" i="6"/>
  <c r="I553" i="6"/>
  <c r="G553" i="6"/>
  <c r="E553" i="6"/>
  <c r="I552" i="6"/>
  <c r="J552" i="6" s="1"/>
  <c r="G552" i="6"/>
  <c r="I548" i="6"/>
  <c r="J548" i="6" s="1"/>
  <c r="G548" i="6"/>
  <c r="E548" i="6"/>
  <c r="I547" i="6"/>
  <c r="G547" i="6"/>
  <c r="I485" i="6"/>
  <c r="G485" i="6"/>
  <c r="I481" i="6"/>
  <c r="G481" i="6"/>
  <c r="E481" i="6"/>
  <c r="I480" i="6"/>
  <c r="G480" i="6"/>
  <c r="E480" i="6"/>
  <c r="F480" i="6" s="1"/>
  <c r="L480" i="6" s="1"/>
  <c r="I476" i="6"/>
  <c r="G476" i="6"/>
  <c r="I472" i="6"/>
  <c r="G472" i="6"/>
  <c r="I468" i="6"/>
  <c r="G468" i="6"/>
  <c r="I464" i="6"/>
  <c r="G464" i="6"/>
  <c r="I460" i="6"/>
  <c r="G460" i="6"/>
  <c r="I459" i="6"/>
  <c r="G459" i="6"/>
  <c r="H459" i="6" s="1"/>
  <c r="E459" i="6"/>
  <c r="I458" i="6"/>
  <c r="G458" i="6"/>
  <c r="E458" i="6"/>
  <c r="I453" i="6"/>
  <c r="G453" i="6"/>
  <c r="E453" i="6"/>
  <c r="I449" i="6"/>
  <c r="G449" i="6"/>
  <c r="E449" i="6"/>
  <c r="I445" i="6"/>
  <c r="G445" i="6"/>
  <c r="K445" i="6" s="1"/>
  <c r="E445" i="6"/>
  <c r="I441" i="6"/>
  <c r="G441" i="6"/>
  <c r="I440" i="6"/>
  <c r="G440" i="6"/>
  <c r="I436" i="6"/>
  <c r="G436" i="6"/>
  <c r="E436" i="6"/>
  <c r="I435" i="6"/>
  <c r="G435" i="6"/>
  <c r="I421" i="6"/>
  <c r="G421" i="6"/>
  <c r="I418" i="6"/>
  <c r="G418" i="6"/>
  <c r="I414" i="6"/>
  <c r="G414" i="6"/>
  <c r="I411" i="6"/>
  <c r="G411" i="6"/>
  <c r="I355" i="6"/>
  <c r="G355" i="6"/>
  <c r="I351" i="6"/>
  <c r="G351" i="6"/>
  <c r="I350" i="6"/>
  <c r="G350" i="6"/>
  <c r="H350" i="6" s="1"/>
  <c r="I341" i="6"/>
  <c r="G341" i="6"/>
  <c r="E341" i="6"/>
  <c r="I340" i="6"/>
  <c r="G340" i="6"/>
  <c r="E340" i="6"/>
  <c r="I338" i="6"/>
  <c r="G338" i="6"/>
  <c r="I334" i="6"/>
  <c r="K334" i="6" s="1"/>
  <c r="G334" i="6"/>
  <c r="E334" i="6"/>
  <c r="I333" i="6"/>
  <c r="K333" i="6" s="1"/>
  <c r="G333" i="6"/>
  <c r="E333" i="6"/>
  <c r="I332" i="6"/>
  <c r="G332" i="6"/>
  <c r="I331" i="6"/>
  <c r="G331" i="6"/>
  <c r="I330" i="6"/>
  <c r="G330" i="6"/>
  <c r="I329" i="6"/>
  <c r="G329" i="6"/>
  <c r="I328" i="6"/>
  <c r="G328" i="6"/>
  <c r="I327" i="6"/>
  <c r="G327" i="6"/>
  <c r="I326" i="6"/>
  <c r="G326" i="6"/>
  <c r="I325" i="6"/>
  <c r="G325" i="6"/>
  <c r="E325" i="6"/>
  <c r="I324" i="6"/>
  <c r="G324" i="6"/>
  <c r="I323" i="6"/>
  <c r="G323" i="6"/>
  <c r="I322" i="6"/>
  <c r="J322" i="6" s="1"/>
  <c r="G322" i="6"/>
  <c r="I318" i="6"/>
  <c r="G318" i="6"/>
  <c r="E318" i="6"/>
  <c r="I317" i="6"/>
  <c r="G317" i="6"/>
  <c r="E317" i="6"/>
  <c r="I316" i="6"/>
  <c r="G316" i="6"/>
  <c r="H316" i="6" s="1"/>
  <c r="I315" i="6"/>
  <c r="G315" i="6"/>
  <c r="I314" i="6"/>
  <c r="G314" i="6"/>
  <c r="I313" i="6"/>
  <c r="G313" i="6"/>
  <c r="I312" i="6"/>
  <c r="G312" i="6"/>
  <c r="I311" i="6"/>
  <c r="G311" i="6"/>
  <c r="I310" i="6"/>
  <c r="G310" i="6"/>
  <c r="I309" i="6"/>
  <c r="G309" i="6"/>
  <c r="I308" i="6"/>
  <c r="K308" i="6" s="1"/>
  <c r="G308" i="6"/>
  <c r="I307" i="6"/>
  <c r="G307" i="6"/>
  <c r="I302" i="6"/>
  <c r="G302" i="6"/>
  <c r="I295" i="6"/>
  <c r="G295" i="6"/>
  <c r="I289" i="6"/>
  <c r="G289" i="6"/>
  <c r="I284" i="6"/>
  <c r="G284" i="6"/>
  <c r="I279" i="6"/>
  <c r="J279" i="6" s="1"/>
  <c r="G279" i="6"/>
  <c r="H279" i="6" s="1"/>
  <c r="I275" i="6"/>
  <c r="G275" i="6"/>
  <c r="I271" i="6"/>
  <c r="G271" i="6"/>
  <c r="I267" i="6"/>
  <c r="G267" i="6"/>
  <c r="H267" i="6" s="1"/>
  <c r="H268" i="6" s="1"/>
  <c r="I262" i="6"/>
  <c r="G262" i="6"/>
  <c r="I259" i="6"/>
  <c r="G259" i="6"/>
  <c r="I255" i="6"/>
  <c r="J255" i="6" s="1"/>
  <c r="G255" i="6"/>
  <c r="I252" i="6"/>
  <c r="G252" i="6"/>
  <c r="I248" i="6"/>
  <c r="G248" i="6"/>
  <c r="I243" i="6"/>
  <c r="G243" i="6"/>
  <c r="I241" i="6"/>
  <c r="G241" i="6"/>
  <c r="I236" i="6"/>
  <c r="G236" i="6"/>
  <c r="E236" i="6"/>
  <c r="K236" i="6" s="1"/>
  <c r="I235" i="6"/>
  <c r="G235" i="6"/>
  <c r="I231" i="6"/>
  <c r="G231" i="6"/>
  <c r="I230" i="6"/>
  <c r="G230" i="6"/>
  <c r="H230" i="6" s="1"/>
  <c r="I226" i="6"/>
  <c r="G226" i="6"/>
  <c r="I225" i="6"/>
  <c r="G225" i="6"/>
  <c r="I221" i="6"/>
  <c r="G221" i="6"/>
  <c r="I220" i="6"/>
  <c r="G220" i="6"/>
  <c r="I216" i="6"/>
  <c r="G216" i="6"/>
  <c r="I215" i="6"/>
  <c r="G215" i="6"/>
  <c r="I211" i="6"/>
  <c r="G211" i="6"/>
  <c r="I210" i="6"/>
  <c r="G210" i="6"/>
  <c r="I206" i="6"/>
  <c r="G206" i="6"/>
  <c r="I205" i="6"/>
  <c r="G205" i="6"/>
  <c r="I201" i="6"/>
  <c r="G201" i="6"/>
  <c r="I200" i="6"/>
  <c r="G200" i="6"/>
  <c r="I196" i="6"/>
  <c r="G196" i="6"/>
  <c r="I195" i="6"/>
  <c r="G195" i="6"/>
  <c r="I191" i="6"/>
  <c r="G191" i="6"/>
  <c r="H191" i="6" s="1"/>
  <c r="E191" i="6"/>
  <c r="I190" i="6"/>
  <c r="G190" i="6"/>
  <c r="I189" i="6"/>
  <c r="G189" i="6"/>
  <c r="I188" i="6"/>
  <c r="G188" i="6"/>
  <c r="I184" i="6"/>
  <c r="G184" i="6"/>
  <c r="E184" i="6"/>
  <c r="I183" i="6"/>
  <c r="G183" i="6"/>
  <c r="H183" i="6" s="1"/>
  <c r="I182" i="6"/>
  <c r="G182" i="6"/>
  <c r="I181" i="6"/>
  <c r="G181" i="6"/>
  <c r="I177" i="6"/>
  <c r="G177" i="6"/>
  <c r="E177" i="6"/>
  <c r="I176" i="6"/>
  <c r="G176" i="6"/>
  <c r="I175" i="6"/>
  <c r="G175" i="6"/>
  <c r="I174" i="6"/>
  <c r="G174" i="6"/>
  <c r="I170" i="6"/>
  <c r="G170" i="6"/>
  <c r="E170" i="6"/>
  <c r="I169" i="6"/>
  <c r="G169" i="6"/>
  <c r="I168" i="6"/>
  <c r="J168" i="6" s="1"/>
  <c r="G168" i="6"/>
  <c r="H168" i="6" s="1"/>
  <c r="I167" i="6"/>
  <c r="G167" i="6"/>
  <c r="I163" i="6"/>
  <c r="G163" i="6"/>
  <c r="H163" i="6" s="1"/>
  <c r="E163" i="6"/>
  <c r="I162" i="6"/>
  <c r="G162" i="6"/>
  <c r="I161" i="6"/>
  <c r="G161" i="6"/>
  <c r="I160" i="6"/>
  <c r="G160" i="6"/>
  <c r="I156" i="6"/>
  <c r="G156" i="6"/>
  <c r="I155" i="6"/>
  <c r="G155" i="6"/>
  <c r="E155" i="6"/>
  <c r="F155" i="6" s="1"/>
  <c r="I154" i="6"/>
  <c r="G154" i="6"/>
  <c r="E154" i="6"/>
  <c r="I150" i="6"/>
  <c r="G150" i="6"/>
  <c r="I149" i="6"/>
  <c r="G149" i="6"/>
  <c r="E149" i="6"/>
  <c r="I148" i="6"/>
  <c r="G148" i="6"/>
  <c r="I144" i="6"/>
  <c r="G144" i="6"/>
  <c r="H144" i="6" s="1"/>
  <c r="I143" i="6"/>
  <c r="G143" i="6"/>
  <c r="E143" i="6"/>
  <c r="I142" i="6"/>
  <c r="G142" i="6"/>
  <c r="I138" i="6"/>
  <c r="G138" i="6"/>
  <c r="I137" i="6"/>
  <c r="G137" i="6"/>
  <c r="E137" i="6"/>
  <c r="I136" i="6"/>
  <c r="G136" i="6"/>
  <c r="I132" i="6"/>
  <c r="G132" i="6"/>
  <c r="H132" i="6" s="1"/>
  <c r="I131" i="6"/>
  <c r="G131" i="6"/>
  <c r="I130" i="6"/>
  <c r="G130" i="6"/>
  <c r="I129" i="6"/>
  <c r="G129" i="6"/>
  <c r="I128" i="6"/>
  <c r="G128" i="6"/>
  <c r="I127" i="6"/>
  <c r="G127" i="6"/>
  <c r="K127" i="6" s="1"/>
  <c r="I126" i="6"/>
  <c r="G126" i="6"/>
  <c r="I125" i="6"/>
  <c r="G125" i="6"/>
  <c r="I124" i="6"/>
  <c r="G124" i="6"/>
  <c r="I120" i="6"/>
  <c r="G120" i="6"/>
  <c r="I119" i="6"/>
  <c r="G119" i="6"/>
  <c r="I118" i="6"/>
  <c r="G118" i="6"/>
  <c r="H118" i="6" s="1"/>
  <c r="I117" i="6"/>
  <c r="G117" i="6"/>
  <c r="I116" i="6"/>
  <c r="G116" i="6"/>
  <c r="I115" i="6"/>
  <c r="G115" i="6"/>
  <c r="I114" i="6"/>
  <c r="G114" i="6"/>
  <c r="I113" i="6"/>
  <c r="G113" i="6"/>
  <c r="I112" i="6"/>
  <c r="G112" i="6"/>
  <c r="H112" i="6" s="1"/>
  <c r="I108" i="6"/>
  <c r="G108" i="6"/>
  <c r="I107" i="6"/>
  <c r="G107" i="6"/>
  <c r="I106" i="6"/>
  <c r="G106" i="6"/>
  <c r="I105" i="6"/>
  <c r="G105" i="6"/>
  <c r="I104" i="6"/>
  <c r="G104" i="6"/>
  <c r="I103" i="6"/>
  <c r="G103" i="6"/>
  <c r="I102" i="6"/>
  <c r="G102" i="6"/>
  <c r="I101" i="6"/>
  <c r="G101" i="6"/>
  <c r="I100" i="6"/>
  <c r="G100" i="6"/>
  <c r="I95" i="6"/>
  <c r="G95" i="6"/>
  <c r="I94" i="6"/>
  <c r="G94" i="6"/>
  <c r="I90" i="6"/>
  <c r="G90" i="6"/>
  <c r="H90" i="6" s="1"/>
  <c r="I89" i="6"/>
  <c r="G89" i="6"/>
  <c r="I88" i="6"/>
  <c r="G88" i="6"/>
  <c r="I87" i="6"/>
  <c r="G87" i="6"/>
  <c r="I86" i="6"/>
  <c r="G86" i="6"/>
  <c r="I85" i="6"/>
  <c r="G85" i="6"/>
  <c r="I84" i="6"/>
  <c r="G84" i="6"/>
  <c r="H84" i="6" s="1"/>
  <c r="I83" i="6"/>
  <c r="G83" i="6"/>
  <c r="I82" i="6"/>
  <c r="G82" i="6"/>
  <c r="I78" i="6"/>
  <c r="G78" i="6"/>
  <c r="E78" i="6"/>
  <c r="I77" i="6"/>
  <c r="G77" i="6"/>
  <c r="I76" i="6"/>
  <c r="G76" i="6"/>
  <c r="I72" i="6"/>
  <c r="J72" i="6" s="1"/>
  <c r="G72" i="6"/>
  <c r="I71" i="6"/>
  <c r="G71" i="6"/>
  <c r="I67" i="6"/>
  <c r="G67" i="6"/>
  <c r="E67" i="6"/>
  <c r="I66" i="6"/>
  <c r="G66" i="6"/>
  <c r="I65" i="6"/>
  <c r="G65" i="6"/>
  <c r="I61" i="6"/>
  <c r="G61" i="6"/>
  <c r="H61" i="6" s="1"/>
  <c r="I60" i="6"/>
  <c r="G60" i="6"/>
  <c r="E60" i="6"/>
  <c r="I59" i="6"/>
  <c r="G59" i="6"/>
  <c r="I54" i="6"/>
  <c r="G54" i="6"/>
  <c r="I48" i="6"/>
  <c r="G48" i="6"/>
  <c r="I43" i="6"/>
  <c r="G43" i="6"/>
  <c r="E43" i="6"/>
  <c r="K43" i="6" s="1"/>
  <c r="I42" i="6"/>
  <c r="G42" i="6"/>
  <c r="I41" i="6"/>
  <c r="G41" i="6"/>
  <c r="I37" i="6"/>
  <c r="G37" i="6"/>
  <c r="E37" i="6"/>
  <c r="I32" i="6"/>
  <c r="G32" i="6"/>
  <c r="I31" i="6"/>
  <c r="G31" i="6"/>
  <c r="I30" i="6"/>
  <c r="J30" i="6" s="1"/>
  <c r="G30" i="6"/>
  <c r="I29" i="6"/>
  <c r="G29" i="6"/>
  <c r="I28" i="6"/>
  <c r="G28" i="6"/>
  <c r="I27" i="6"/>
  <c r="G27" i="6"/>
  <c r="I26" i="6"/>
  <c r="G26" i="6"/>
  <c r="I25" i="6"/>
  <c r="G25" i="6"/>
  <c r="I24" i="6"/>
  <c r="G24" i="6"/>
  <c r="I19" i="6"/>
  <c r="G19" i="6"/>
  <c r="I18" i="6"/>
  <c r="G18" i="6"/>
  <c r="I12" i="6"/>
  <c r="G12" i="6"/>
  <c r="E12" i="6"/>
  <c r="I11" i="6"/>
  <c r="G11" i="6"/>
  <c r="E11" i="6"/>
  <c r="I10" i="6"/>
  <c r="J10" i="6" s="1"/>
  <c r="G10" i="6"/>
  <c r="E10" i="6"/>
  <c r="I9" i="6"/>
  <c r="G9" i="6"/>
  <c r="G5" i="6"/>
  <c r="E5" i="6"/>
  <c r="E609" i="6"/>
  <c r="E604" i="6"/>
  <c r="E476" i="6"/>
  <c r="I5" i="6"/>
  <c r="E460" i="6"/>
  <c r="E940" i="6"/>
  <c r="F940" i="6" s="1"/>
  <c r="L940" i="6" s="1"/>
  <c r="E939" i="6"/>
  <c r="E600" i="6"/>
  <c r="E591" i="6"/>
  <c r="E587" i="6"/>
  <c r="E95" i="6"/>
  <c r="F95" i="6" s="1"/>
  <c r="E94" i="6"/>
  <c r="E1160" i="6"/>
  <c r="F1160" i="6" s="1"/>
  <c r="E1161" i="6" s="1"/>
  <c r="K1161" i="6" s="1"/>
  <c r="I1160" i="6"/>
  <c r="E193" i="8"/>
  <c r="E192" i="8"/>
  <c r="E191" i="8"/>
  <c r="E190" i="8"/>
  <c r="F190" i="8" s="1"/>
  <c r="E189" i="8"/>
  <c r="E314" i="6"/>
  <c r="E309" i="6"/>
  <c r="E308" i="6"/>
  <c r="E307" i="6"/>
  <c r="E435" i="6"/>
  <c r="F435" i="6" s="1"/>
  <c r="E331" i="6"/>
  <c r="E330" i="6"/>
  <c r="E315" i="6"/>
  <c r="E310" i="6"/>
  <c r="F310" i="6" s="1"/>
  <c r="E324" i="6"/>
  <c r="E323" i="6"/>
  <c r="F323" i="6" s="1"/>
  <c r="E322" i="6"/>
  <c r="E205" i="8"/>
  <c r="E204" i="8"/>
  <c r="E203" i="8"/>
  <c r="E202" i="8"/>
  <c r="E201" i="8"/>
  <c r="E200" i="8"/>
  <c r="F200" i="8" s="1"/>
  <c r="E199" i="8"/>
  <c r="E198" i="8"/>
  <c r="E76" i="6"/>
  <c r="E419" i="8"/>
  <c r="F419" i="8" s="1"/>
  <c r="F440" i="8" s="1"/>
  <c r="E23" i="9" s="1"/>
  <c r="I419" i="8"/>
  <c r="J419" i="8" s="1"/>
  <c r="J440" i="8" s="1"/>
  <c r="I23" i="9" s="1"/>
  <c r="J23" i="9" s="1"/>
  <c r="I22" i="9" s="1"/>
  <c r="J22" i="9" s="1"/>
  <c r="E72" i="6"/>
  <c r="E206" i="6"/>
  <c r="E108" i="6"/>
  <c r="F108" i="6" s="1"/>
  <c r="E275" i="6"/>
  <c r="F275" i="6" s="1"/>
  <c r="F276" i="6" s="1"/>
  <c r="E45" i="7" s="1"/>
  <c r="E98" i="8" s="1"/>
  <c r="E271" i="6"/>
  <c r="E441" i="6"/>
  <c r="I402" i="8"/>
  <c r="I401" i="8"/>
  <c r="I400" i="8"/>
  <c r="I399" i="8"/>
  <c r="I398" i="8"/>
  <c r="I397" i="8"/>
  <c r="K397" i="8" s="1"/>
  <c r="I396" i="8"/>
  <c r="E1068" i="6"/>
  <c r="E118" i="6"/>
  <c r="E104" i="6"/>
  <c r="E948" i="6"/>
  <c r="E954" i="6"/>
  <c r="E1053" i="6"/>
  <c r="F1053" i="6" s="1"/>
  <c r="E1045" i="6"/>
  <c r="E857" i="6"/>
  <c r="E1038" i="6"/>
  <c r="E1031" i="6"/>
  <c r="E1177" i="6"/>
  <c r="F1177" i="6" s="1"/>
  <c r="E284" i="6"/>
  <c r="E485" i="6"/>
  <c r="E1128" i="6"/>
  <c r="E1137" i="6"/>
  <c r="K1137" i="6" s="1"/>
  <c r="E1023" i="6"/>
  <c r="F1023" i="6" s="1"/>
  <c r="E1003" i="6"/>
  <c r="E878" i="6"/>
  <c r="F878" i="6" s="1"/>
  <c r="E1084" i="6"/>
  <c r="E54" i="6"/>
  <c r="E1207" i="6"/>
  <c r="E1079" i="6"/>
  <c r="E66" i="6"/>
  <c r="K66" i="6" s="1"/>
  <c r="E42" i="6"/>
  <c r="E77" i="6"/>
  <c r="E1063" i="6"/>
  <c r="E161" i="6"/>
  <c r="E1080" i="6"/>
  <c r="E582" i="6"/>
  <c r="E577" i="6"/>
  <c r="E572" i="6"/>
  <c r="E567" i="6"/>
  <c r="E562" i="6"/>
  <c r="E557" i="6"/>
  <c r="E552" i="6"/>
  <c r="E547" i="6"/>
  <c r="E259" i="8"/>
  <c r="E122" i="8"/>
  <c r="E121" i="8"/>
  <c r="E120" i="8"/>
  <c r="E19" i="6"/>
  <c r="K19" i="6" s="1"/>
  <c r="E18" i="6"/>
  <c r="E302" i="6"/>
  <c r="E32" i="6"/>
  <c r="F32" i="6" s="1"/>
  <c r="E31" i="6"/>
  <c r="E30" i="6"/>
  <c r="F30" i="6" s="1"/>
  <c r="E27" i="6"/>
  <c r="F27" i="6" s="1"/>
  <c r="E29" i="6"/>
  <c r="E28" i="6"/>
  <c r="E26" i="6"/>
  <c r="E25" i="6"/>
  <c r="E24" i="6"/>
  <c r="F24" i="6" s="1"/>
  <c r="E61" i="8"/>
  <c r="E206" i="8"/>
  <c r="E338" i="6"/>
  <c r="E211" i="8"/>
  <c r="F211" i="8" s="1"/>
  <c r="E210" i="8"/>
  <c r="E1205" i="6"/>
  <c r="F1205" i="6" s="1"/>
  <c r="E101" i="6"/>
  <c r="K101" i="6" s="1"/>
  <c r="E83" i="6"/>
  <c r="E124" i="6"/>
  <c r="E100" i="6"/>
  <c r="E82" i="6"/>
  <c r="E258" i="8"/>
  <c r="E127" i="6"/>
  <c r="E102" i="6"/>
  <c r="F102" i="6" s="1"/>
  <c r="E60" i="8"/>
  <c r="E58" i="8"/>
  <c r="E230" i="6"/>
  <c r="E215" i="6"/>
  <c r="E225" i="6"/>
  <c r="F225" i="6" s="1"/>
  <c r="E220" i="6"/>
  <c r="E200" i="6"/>
  <c r="E235" i="6"/>
  <c r="E57" i="8"/>
  <c r="E262" i="6"/>
  <c r="E595" i="6"/>
  <c r="E9" i="6"/>
  <c r="E28" i="8"/>
  <c r="E30" i="8"/>
  <c r="E905" i="6"/>
  <c r="E305" i="8"/>
  <c r="E440" i="6"/>
  <c r="F440" i="6" s="1"/>
  <c r="F442" i="6" s="1"/>
  <c r="E72" i="7" s="1"/>
  <c r="E166" i="8" s="1"/>
  <c r="F166" i="8" s="1"/>
  <c r="E1061" i="6"/>
  <c r="E418" i="6"/>
  <c r="E983" i="6"/>
  <c r="E1066" i="6"/>
  <c r="E960" i="6"/>
  <c r="E1016" i="6"/>
  <c r="E1225" i="6"/>
  <c r="F1225" i="6" s="1"/>
  <c r="E350" i="6"/>
  <c r="E351" i="6"/>
  <c r="E41" i="6"/>
  <c r="E1233" i="6"/>
  <c r="K1233" i="6" s="1"/>
  <c r="E375" i="8"/>
  <c r="K375" i="8" s="1"/>
  <c r="E1191" i="6"/>
  <c r="E1216" i="6"/>
  <c r="E1166" i="6"/>
  <c r="E1062" i="6"/>
  <c r="F1062" i="6" s="1"/>
  <c r="E1211" i="6"/>
  <c r="K1211" i="6" s="1"/>
  <c r="E304" i="8"/>
  <c r="I1274" i="6"/>
  <c r="J1274" i="6" s="1"/>
  <c r="J1275" i="6" s="1"/>
  <c r="I1232" i="6"/>
  <c r="I1146" i="6"/>
  <c r="I1153" i="6"/>
  <c r="B59" i="4"/>
  <c r="E5" i="5" s="1"/>
  <c r="E596" i="6" s="1"/>
  <c r="D59" i="4"/>
  <c r="G5" i="5" s="1"/>
  <c r="I596" i="6" s="1"/>
  <c r="J596" i="6" s="1"/>
  <c r="B58" i="4"/>
  <c r="C58" i="4"/>
  <c r="D58" i="4"/>
  <c r="B55" i="4"/>
  <c r="D55" i="4"/>
  <c r="C54" i="4"/>
  <c r="A54" i="4" s="1"/>
  <c r="N54" i="4"/>
  <c r="C52" i="4"/>
  <c r="A52" i="4" s="1"/>
  <c r="N52" i="4"/>
  <c r="B37" i="4"/>
  <c r="C37" i="4"/>
  <c r="B20" i="4"/>
  <c r="D20" i="4"/>
  <c r="C19" i="4"/>
  <c r="A19" i="4" s="1"/>
  <c r="N19" i="4"/>
  <c r="C17" i="4"/>
  <c r="E17" i="4" s="1"/>
  <c r="N17" i="4"/>
  <c r="F1274" i="6"/>
  <c r="F1275" i="6" s="1"/>
  <c r="E215" i="7" s="1"/>
  <c r="E1269" i="6" s="1"/>
  <c r="H1270" i="6"/>
  <c r="J1270" i="6"/>
  <c r="F1268" i="6"/>
  <c r="H1268" i="6"/>
  <c r="J1268" i="6"/>
  <c r="K1268" i="6"/>
  <c r="F1267" i="6"/>
  <c r="H1267" i="6"/>
  <c r="J1267" i="6"/>
  <c r="K1267" i="6"/>
  <c r="F1263" i="6"/>
  <c r="H1263" i="6"/>
  <c r="J1263" i="6"/>
  <c r="K1263" i="6"/>
  <c r="J1262" i="6"/>
  <c r="F1258" i="6"/>
  <c r="H1258" i="6"/>
  <c r="F1257" i="6"/>
  <c r="H1257" i="6"/>
  <c r="J1257" i="6"/>
  <c r="K1257" i="6"/>
  <c r="F1256" i="6"/>
  <c r="H1256" i="6"/>
  <c r="J1256" i="6"/>
  <c r="K1256" i="6"/>
  <c r="H1253" i="6"/>
  <c r="F211" i="7" s="1"/>
  <c r="F1252" i="6"/>
  <c r="H1252" i="6"/>
  <c r="J1252" i="6"/>
  <c r="K1252" i="6"/>
  <c r="F1251" i="6"/>
  <c r="H1251" i="6"/>
  <c r="K1251" i="6"/>
  <c r="F1247" i="6"/>
  <c r="H1247" i="6"/>
  <c r="F1246" i="6"/>
  <c r="H1246" i="6"/>
  <c r="I1247" i="6" s="1"/>
  <c r="J1247" i="6" s="1"/>
  <c r="J1246" i="6"/>
  <c r="K1246" i="6"/>
  <c r="F1245" i="6"/>
  <c r="H1245" i="6"/>
  <c r="J1245" i="6"/>
  <c r="K1245" i="6"/>
  <c r="F1242" i="6"/>
  <c r="E209" i="7" s="1"/>
  <c r="F1241" i="6"/>
  <c r="H1241" i="6"/>
  <c r="F1240" i="6"/>
  <c r="H1240" i="6"/>
  <c r="J1240" i="6"/>
  <c r="K1240" i="6"/>
  <c r="F1239" i="6"/>
  <c r="H1239" i="6"/>
  <c r="J1239" i="6"/>
  <c r="K1239" i="6"/>
  <c r="F1235" i="6"/>
  <c r="H1235" i="6"/>
  <c r="J1235" i="6"/>
  <c r="K1235" i="6"/>
  <c r="E1234" i="6"/>
  <c r="F1234" i="6" s="1"/>
  <c r="H1234" i="6"/>
  <c r="J1234" i="6"/>
  <c r="F1233" i="6"/>
  <c r="H1233" i="6"/>
  <c r="J1233" i="6"/>
  <c r="F1232" i="6"/>
  <c r="H1232" i="6"/>
  <c r="H1228" i="6"/>
  <c r="J1228" i="6"/>
  <c r="H1225" i="6"/>
  <c r="J1225" i="6"/>
  <c r="K1225" i="6"/>
  <c r="F1216" i="6"/>
  <c r="H1216" i="6"/>
  <c r="J1216" i="6"/>
  <c r="K1216" i="6"/>
  <c r="F1211" i="6"/>
  <c r="H1211" i="6"/>
  <c r="J1211" i="6"/>
  <c r="H1207" i="6"/>
  <c r="J1207" i="6"/>
  <c r="F1206" i="6"/>
  <c r="H1206" i="6"/>
  <c r="J1206" i="6"/>
  <c r="K1206" i="6"/>
  <c r="H1205" i="6"/>
  <c r="J1205" i="6"/>
  <c r="K1205" i="6"/>
  <c r="H1201" i="6"/>
  <c r="H1202" i="6" s="1"/>
  <c r="F202" i="7" s="1"/>
  <c r="G716" i="6" s="1"/>
  <c r="H716" i="6" s="1"/>
  <c r="H1196" i="6"/>
  <c r="J1196" i="6"/>
  <c r="F1191" i="6"/>
  <c r="H1191" i="6"/>
  <c r="J1191" i="6"/>
  <c r="K1191" i="6"/>
  <c r="H1187" i="6"/>
  <c r="J1187" i="6"/>
  <c r="F1186" i="6"/>
  <c r="H1186" i="6"/>
  <c r="J1186" i="6"/>
  <c r="F1185" i="6"/>
  <c r="H1185" i="6"/>
  <c r="J1185" i="6"/>
  <c r="J1188" i="6" s="1"/>
  <c r="G199" i="7" s="1"/>
  <c r="I1176" i="6" s="1"/>
  <c r="J1176" i="6" s="1"/>
  <c r="K1185" i="6"/>
  <c r="H1181" i="6"/>
  <c r="J1181" i="6"/>
  <c r="F1180" i="6"/>
  <c r="H1180" i="6"/>
  <c r="E1181" i="6" s="1"/>
  <c r="F1181" i="6" s="1"/>
  <c r="L1181" i="6" s="1"/>
  <c r="J1180" i="6"/>
  <c r="K1180" i="6"/>
  <c r="H1179" i="6"/>
  <c r="J1179" i="6"/>
  <c r="H1178" i="6"/>
  <c r="J1178" i="6"/>
  <c r="H1177" i="6"/>
  <c r="J1177" i="6"/>
  <c r="H1171" i="6"/>
  <c r="J1171" i="6"/>
  <c r="F1166" i="6"/>
  <c r="H1166" i="6"/>
  <c r="J1166" i="6"/>
  <c r="K1166" i="6"/>
  <c r="F1162" i="6"/>
  <c r="H1162" i="6"/>
  <c r="J1162" i="6"/>
  <c r="J1163" i="6" s="1"/>
  <c r="G195" i="7" s="1"/>
  <c r="I665" i="6" s="1"/>
  <c r="J665" i="6" s="1"/>
  <c r="K1162" i="6"/>
  <c r="H1161" i="6"/>
  <c r="J1161" i="6"/>
  <c r="H1160" i="6"/>
  <c r="J1160" i="6"/>
  <c r="K1160" i="6"/>
  <c r="F1156" i="6"/>
  <c r="H1156" i="6"/>
  <c r="J1156" i="6"/>
  <c r="K1156" i="6"/>
  <c r="H1155" i="6"/>
  <c r="J1155" i="6"/>
  <c r="H1154" i="6"/>
  <c r="J1154" i="6"/>
  <c r="F1153" i="6"/>
  <c r="H1153" i="6"/>
  <c r="F1149" i="6"/>
  <c r="H1149" i="6"/>
  <c r="J1149" i="6"/>
  <c r="K1149" i="6"/>
  <c r="H1148" i="6"/>
  <c r="J1148" i="6"/>
  <c r="H1147" i="6"/>
  <c r="J1147" i="6"/>
  <c r="F1146" i="6"/>
  <c r="H1146" i="6"/>
  <c r="J1146" i="6"/>
  <c r="K1146" i="6"/>
  <c r="H1141" i="6"/>
  <c r="J1141" i="6"/>
  <c r="H1140" i="6"/>
  <c r="J1140" i="6"/>
  <c r="J1139" i="6"/>
  <c r="H1138" i="6"/>
  <c r="J1138" i="6"/>
  <c r="F1137" i="6"/>
  <c r="H1137" i="6"/>
  <c r="J1137" i="6"/>
  <c r="H1132" i="6"/>
  <c r="J1132" i="6"/>
  <c r="H1131" i="6"/>
  <c r="J1131" i="6"/>
  <c r="H1130" i="6"/>
  <c r="J1130" i="6"/>
  <c r="H1129" i="6"/>
  <c r="J1129" i="6"/>
  <c r="F1128" i="6"/>
  <c r="H1128" i="6"/>
  <c r="J1128" i="6"/>
  <c r="K1128" i="6"/>
  <c r="F1116" i="6"/>
  <c r="J1116" i="6"/>
  <c r="H1115" i="6"/>
  <c r="J1115" i="6"/>
  <c r="F1114" i="6"/>
  <c r="J1114" i="6"/>
  <c r="K1114" i="6"/>
  <c r="F1113" i="6"/>
  <c r="H1113" i="6"/>
  <c r="J1113" i="6"/>
  <c r="K1113" i="6"/>
  <c r="F1112" i="6"/>
  <c r="H1112" i="6"/>
  <c r="J1112" i="6"/>
  <c r="K1112" i="6"/>
  <c r="F1111" i="6"/>
  <c r="H1111" i="6"/>
  <c r="J1111" i="6"/>
  <c r="K1111" i="6"/>
  <c r="F1107" i="6"/>
  <c r="J1107" i="6"/>
  <c r="H1106" i="6"/>
  <c r="G1107" i="6" s="1"/>
  <c r="K1107" i="6" s="1"/>
  <c r="J1106" i="6"/>
  <c r="H1102" i="6"/>
  <c r="J1102" i="6"/>
  <c r="F1101" i="6"/>
  <c r="H1101" i="6"/>
  <c r="J1101" i="6"/>
  <c r="F1100" i="6"/>
  <c r="H1100" i="6"/>
  <c r="H1103" i="6" s="1"/>
  <c r="F186" i="7" s="1"/>
  <c r="J1100" i="6"/>
  <c r="J1103" i="6" s="1"/>
  <c r="G186" i="7" s="1"/>
  <c r="I530" i="6" s="1"/>
  <c r="J530" i="6" s="1"/>
  <c r="K1100" i="6"/>
  <c r="H1096" i="6"/>
  <c r="H1097" i="6" s="1"/>
  <c r="F185" i="7" s="1"/>
  <c r="G512" i="6" s="1"/>
  <c r="H512" i="6" s="1"/>
  <c r="J1096" i="6"/>
  <c r="J1097" i="6" s="1"/>
  <c r="G185" i="7" s="1"/>
  <c r="I512" i="6" s="1"/>
  <c r="J512" i="6" s="1"/>
  <c r="H1092" i="6"/>
  <c r="J1092" i="6"/>
  <c r="F1091" i="6"/>
  <c r="H1091" i="6"/>
  <c r="J1091" i="6"/>
  <c r="F1090" i="6"/>
  <c r="H1090" i="6"/>
  <c r="J1090" i="6"/>
  <c r="K1090" i="6"/>
  <c r="F1089" i="6"/>
  <c r="H1089" i="6"/>
  <c r="J1089" i="6"/>
  <c r="K1089" i="6"/>
  <c r="F1088" i="6"/>
  <c r="H1088" i="6"/>
  <c r="J1088" i="6"/>
  <c r="K1088" i="6"/>
  <c r="F1084" i="6"/>
  <c r="F1085" i="6" s="1"/>
  <c r="E183" i="7" s="1"/>
  <c r="H1084" i="6"/>
  <c r="H1085" i="6" s="1"/>
  <c r="J1084" i="6"/>
  <c r="J1085" i="6" s="1"/>
  <c r="G183" i="7" s="1"/>
  <c r="K1084" i="6"/>
  <c r="F1080" i="6"/>
  <c r="H1080" i="6"/>
  <c r="J1080" i="6"/>
  <c r="K1080" i="6"/>
  <c r="F1079" i="6"/>
  <c r="J1079" i="6"/>
  <c r="K1079" i="6"/>
  <c r="J1076" i="6"/>
  <c r="G181" i="7" s="1"/>
  <c r="I493" i="6" s="1"/>
  <c r="J493" i="6" s="1"/>
  <c r="H1075" i="6"/>
  <c r="J1075" i="6"/>
  <c r="F1074" i="6"/>
  <c r="H1074" i="6"/>
  <c r="J1074" i="6"/>
  <c r="K1074" i="6"/>
  <c r="F1073" i="6"/>
  <c r="H1073" i="6"/>
  <c r="J1073" i="6"/>
  <c r="K1073" i="6"/>
  <c r="F1069" i="6"/>
  <c r="H1069" i="6"/>
  <c r="J1069" i="6"/>
  <c r="K1069" i="6"/>
  <c r="F1068" i="6"/>
  <c r="H1068" i="6"/>
  <c r="J1068" i="6"/>
  <c r="K1068" i="6"/>
  <c r="F1066" i="6"/>
  <c r="H1066" i="6"/>
  <c r="K1066" i="6"/>
  <c r="F1065" i="6"/>
  <c r="H1065" i="6"/>
  <c r="J1065" i="6"/>
  <c r="K1065" i="6"/>
  <c r="F1064" i="6"/>
  <c r="H1064" i="6"/>
  <c r="J1064" i="6"/>
  <c r="K1064" i="6"/>
  <c r="F1063" i="6"/>
  <c r="H1063" i="6"/>
  <c r="K1063" i="6"/>
  <c r="H1062" i="6"/>
  <c r="J1062" i="6"/>
  <c r="F1061" i="6"/>
  <c r="H1061" i="6"/>
  <c r="J1061" i="6"/>
  <c r="K1061" i="6"/>
  <c r="H1057" i="6"/>
  <c r="J1057" i="6"/>
  <c r="H1056" i="6"/>
  <c r="J1056" i="6"/>
  <c r="H1053" i="6"/>
  <c r="J1053" i="6"/>
  <c r="K1053" i="6"/>
  <c r="H1049" i="6"/>
  <c r="J1049" i="6"/>
  <c r="H1048" i="6"/>
  <c r="J1048" i="6"/>
  <c r="F1045" i="6"/>
  <c r="H1045" i="6"/>
  <c r="J1045" i="6"/>
  <c r="K1045" i="6"/>
  <c r="H1041" i="6"/>
  <c r="J1041" i="6"/>
  <c r="F1038" i="6"/>
  <c r="H1038" i="6"/>
  <c r="J1038" i="6"/>
  <c r="K1038" i="6"/>
  <c r="H1034" i="6"/>
  <c r="J1034" i="6"/>
  <c r="F1031" i="6"/>
  <c r="H1031" i="6"/>
  <c r="J1031" i="6"/>
  <c r="K1031" i="6"/>
  <c r="H1027" i="6"/>
  <c r="J1027" i="6"/>
  <c r="K1027" i="6"/>
  <c r="F1026" i="6"/>
  <c r="H1026" i="6"/>
  <c r="J1026" i="6"/>
  <c r="K1026" i="6"/>
  <c r="H1025" i="6"/>
  <c r="J1025" i="6"/>
  <c r="H1024" i="6"/>
  <c r="J1024" i="6"/>
  <c r="H1023" i="6"/>
  <c r="J1023" i="6"/>
  <c r="K1023" i="6"/>
  <c r="H1019" i="6"/>
  <c r="J1019" i="6"/>
  <c r="F1016" i="6"/>
  <c r="H1016" i="6"/>
  <c r="J1016" i="6"/>
  <c r="K1016" i="6"/>
  <c r="H1012" i="6"/>
  <c r="J1012" i="6"/>
  <c r="F1011" i="6"/>
  <c r="H1011" i="6"/>
  <c r="J1011" i="6"/>
  <c r="K1011" i="6"/>
  <c r="F1010" i="6"/>
  <c r="H1010" i="6"/>
  <c r="J1010" i="6"/>
  <c r="K1010" i="6"/>
  <c r="F1009" i="6"/>
  <c r="H1009" i="6"/>
  <c r="J1009" i="6"/>
  <c r="K1009" i="6"/>
  <c r="H1008" i="6"/>
  <c r="J1008" i="6"/>
  <c r="K1008" i="6"/>
  <c r="H1005" i="6"/>
  <c r="F172" i="7" s="1"/>
  <c r="G998" i="6" s="1"/>
  <c r="H998" i="6" s="1"/>
  <c r="H1004" i="6"/>
  <c r="J1004" i="6"/>
  <c r="F1003" i="6"/>
  <c r="H1003" i="6"/>
  <c r="J1003" i="6"/>
  <c r="K1003" i="6"/>
  <c r="H994" i="6"/>
  <c r="J994" i="6"/>
  <c r="F993" i="6"/>
  <c r="H993" i="6"/>
  <c r="F992" i="6"/>
  <c r="H992" i="6"/>
  <c r="J992" i="6"/>
  <c r="K992" i="6"/>
  <c r="F991" i="6"/>
  <c r="H991" i="6"/>
  <c r="J991" i="6"/>
  <c r="K991" i="6"/>
  <c r="F990" i="6"/>
  <c r="J990" i="6"/>
  <c r="K990" i="6"/>
  <c r="F989" i="6"/>
  <c r="H989" i="6"/>
  <c r="J989" i="6"/>
  <c r="K989" i="6"/>
  <c r="H985" i="6"/>
  <c r="J985" i="6"/>
  <c r="F983" i="6"/>
  <c r="H983" i="6"/>
  <c r="J983" i="6"/>
  <c r="K983" i="6"/>
  <c r="H979" i="6"/>
  <c r="J979" i="6"/>
  <c r="F978" i="6"/>
  <c r="H978" i="6"/>
  <c r="F977" i="6"/>
  <c r="H977" i="6"/>
  <c r="J977" i="6"/>
  <c r="K977" i="6"/>
  <c r="F976" i="6"/>
  <c r="H976" i="6"/>
  <c r="J976" i="6"/>
  <c r="F975" i="6"/>
  <c r="J975" i="6"/>
  <c r="F974" i="6"/>
  <c r="H974" i="6"/>
  <c r="J974" i="6"/>
  <c r="K974" i="6"/>
  <c r="H970" i="6"/>
  <c r="J970" i="6"/>
  <c r="F969" i="6"/>
  <c r="H969" i="6"/>
  <c r="F968" i="6"/>
  <c r="H968" i="6"/>
  <c r="J968" i="6"/>
  <c r="K968" i="6"/>
  <c r="F967" i="6"/>
  <c r="H967" i="6"/>
  <c r="J967" i="6"/>
  <c r="K967" i="6"/>
  <c r="F966" i="6"/>
  <c r="H966" i="6"/>
  <c r="J966" i="6"/>
  <c r="K966" i="6"/>
  <c r="H962" i="6"/>
  <c r="J962" i="6"/>
  <c r="H960" i="6"/>
  <c r="J960" i="6"/>
  <c r="H956" i="6"/>
  <c r="J956" i="6"/>
  <c r="F954" i="6"/>
  <c r="H954" i="6"/>
  <c r="J954" i="6"/>
  <c r="K954" i="6"/>
  <c r="H950" i="6"/>
  <c r="J950" i="6"/>
  <c r="F948" i="6"/>
  <c r="H948" i="6"/>
  <c r="J948" i="6"/>
  <c r="K948" i="6"/>
  <c r="F944" i="6"/>
  <c r="H944" i="6"/>
  <c r="J944" i="6"/>
  <c r="K944" i="6"/>
  <c r="F943" i="6"/>
  <c r="H943" i="6"/>
  <c r="J943" i="6"/>
  <c r="K943" i="6"/>
  <c r="F942" i="6"/>
  <c r="J942" i="6"/>
  <c r="K942" i="6"/>
  <c r="F941" i="6"/>
  <c r="H941" i="6"/>
  <c r="J941" i="6"/>
  <c r="K941" i="6"/>
  <c r="H940" i="6"/>
  <c r="J940" i="6"/>
  <c r="F939" i="6"/>
  <c r="H939" i="6"/>
  <c r="L939" i="6" s="1"/>
  <c r="J939" i="6"/>
  <c r="K939" i="6"/>
  <c r="H935" i="6"/>
  <c r="J935" i="6"/>
  <c r="F934" i="6"/>
  <c r="H934" i="6"/>
  <c r="J934" i="6"/>
  <c r="K934" i="6"/>
  <c r="F933" i="6"/>
  <c r="H933" i="6"/>
  <c r="J933" i="6"/>
  <c r="K933" i="6"/>
  <c r="F930" i="6"/>
  <c r="H930" i="6"/>
  <c r="F161" i="7" s="1"/>
  <c r="G280" i="6" s="1"/>
  <c r="H280" i="6" s="1"/>
  <c r="F929" i="6"/>
  <c r="H929" i="6"/>
  <c r="J929" i="6"/>
  <c r="J930" i="6" s="1"/>
  <c r="G161" i="7" s="1"/>
  <c r="I280" i="6" s="1"/>
  <c r="J280" i="6" s="1"/>
  <c r="K929" i="6"/>
  <c r="F926" i="6"/>
  <c r="F925" i="6"/>
  <c r="H925" i="6"/>
  <c r="F924" i="6"/>
  <c r="H924" i="6"/>
  <c r="J924" i="6"/>
  <c r="K924" i="6"/>
  <c r="F923" i="6"/>
  <c r="H923" i="6"/>
  <c r="J923" i="6"/>
  <c r="K923" i="6"/>
  <c r="F919" i="6"/>
  <c r="H919" i="6"/>
  <c r="F918" i="6"/>
  <c r="H918" i="6"/>
  <c r="J918" i="6"/>
  <c r="K918" i="6"/>
  <c r="F917" i="6"/>
  <c r="H917" i="6"/>
  <c r="J917" i="6"/>
  <c r="K917" i="6"/>
  <c r="F913" i="6"/>
  <c r="H913" i="6"/>
  <c r="F912" i="6"/>
  <c r="H912" i="6"/>
  <c r="J912" i="6"/>
  <c r="K912" i="6"/>
  <c r="F911" i="6"/>
  <c r="H911" i="6"/>
  <c r="J911" i="6"/>
  <c r="K911" i="6"/>
  <c r="F907" i="6"/>
  <c r="H907" i="6"/>
  <c r="J907" i="6"/>
  <c r="K907" i="6"/>
  <c r="F906" i="6"/>
  <c r="H906" i="6"/>
  <c r="J906" i="6"/>
  <c r="K906" i="6"/>
  <c r="F905" i="6"/>
  <c r="H905" i="6"/>
  <c r="J905" i="6"/>
  <c r="K905" i="6"/>
  <c r="F901" i="6"/>
  <c r="H901" i="6"/>
  <c r="F900" i="6"/>
  <c r="H900" i="6"/>
  <c r="J900" i="6"/>
  <c r="K900" i="6"/>
  <c r="F899" i="6"/>
  <c r="J899" i="6"/>
  <c r="K899" i="6"/>
  <c r="F895" i="6"/>
  <c r="H895" i="6"/>
  <c r="J895" i="6"/>
  <c r="K895" i="6"/>
  <c r="F894" i="6"/>
  <c r="H894" i="6"/>
  <c r="J894" i="6"/>
  <c r="K894" i="6"/>
  <c r="F890" i="6"/>
  <c r="H890" i="6"/>
  <c r="F889" i="6"/>
  <c r="F891" i="6" s="1"/>
  <c r="E154" i="7" s="1"/>
  <c r="E20" i="6" s="1"/>
  <c r="F20" i="6" s="1"/>
  <c r="H889" i="6"/>
  <c r="I890" i="6" s="1"/>
  <c r="J889" i="6"/>
  <c r="K889" i="6"/>
  <c r="H885" i="6"/>
  <c r="J885" i="6"/>
  <c r="F884" i="6"/>
  <c r="H884" i="6"/>
  <c r="J884" i="6"/>
  <c r="K884" i="6"/>
  <c r="F883" i="6"/>
  <c r="H883" i="6"/>
  <c r="J883" i="6"/>
  <c r="K883" i="6"/>
  <c r="H879" i="6"/>
  <c r="H880" i="6" s="1"/>
  <c r="F152" i="7" s="1"/>
  <c r="G873" i="6" s="1"/>
  <c r="H873" i="6" s="1"/>
  <c r="J879" i="6"/>
  <c r="J880" i="6" s="1"/>
  <c r="G152" i="7" s="1"/>
  <c r="I873" i="6" s="1"/>
  <c r="J873" i="6" s="1"/>
  <c r="H878" i="6"/>
  <c r="J878" i="6"/>
  <c r="K878" i="6"/>
  <c r="H869" i="6"/>
  <c r="J869" i="6"/>
  <c r="F868" i="6"/>
  <c r="H868" i="6"/>
  <c r="F867" i="6"/>
  <c r="H867" i="6"/>
  <c r="J867" i="6"/>
  <c r="L867" i="6" s="1"/>
  <c r="K867" i="6"/>
  <c r="F866" i="6"/>
  <c r="H866" i="6"/>
  <c r="J866" i="6"/>
  <c r="K866" i="6"/>
  <c r="F865" i="6"/>
  <c r="H865" i="6"/>
  <c r="J865" i="6"/>
  <c r="K865" i="6"/>
  <c r="F864" i="6"/>
  <c r="H864" i="6"/>
  <c r="J864" i="6"/>
  <c r="K864" i="6"/>
  <c r="H860" i="6"/>
  <c r="J860" i="6"/>
  <c r="F857" i="6"/>
  <c r="H857" i="6"/>
  <c r="J857" i="6"/>
  <c r="K857" i="6"/>
  <c r="J854" i="6"/>
  <c r="G148" i="7" s="1"/>
  <c r="I354" i="8" s="1"/>
  <c r="J354" i="8" s="1"/>
  <c r="F853" i="6"/>
  <c r="F854" i="6" s="1"/>
  <c r="H853" i="6"/>
  <c r="H854" i="6" s="1"/>
  <c r="F148" i="7" s="1"/>
  <c r="G354" i="8" s="1"/>
  <c r="H354" i="8" s="1"/>
  <c r="J853" i="6"/>
  <c r="K853" i="6"/>
  <c r="F842" i="6"/>
  <c r="E145" i="7" s="1"/>
  <c r="E351" i="8" s="1"/>
  <c r="F841" i="6"/>
  <c r="J841" i="6"/>
  <c r="J842" i="6" s="1"/>
  <c r="K841" i="6"/>
  <c r="F833" i="6"/>
  <c r="F834" i="6" s="1"/>
  <c r="E143" i="7" s="1"/>
  <c r="E349" i="8" s="1"/>
  <c r="F349" i="8" s="1"/>
  <c r="H833" i="6"/>
  <c r="H834" i="6" s="1"/>
  <c r="J833" i="6"/>
  <c r="J834" i="6" s="1"/>
  <c r="G143" i="7" s="1"/>
  <c r="I349" i="8" s="1"/>
  <c r="J349" i="8" s="1"/>
  <c r="K833" i="6"/>
  <c r="F829" i="6"/>
  <c r="F830" i="6" s="1"/>
  <c r="E142" i="7" s="1"/>
  <c r="E348" i="8" s="1"/>
  <c r="F348" i="8" s="1"/>
  <c r="H829" i="6"/>
  <c r="H830" i="6" s="1"/>
  <c r="F142" i="7" s="1"/>
  <c r="G348" i="8" s="1"/>
  <c r="H348" i="8" s="1"/>
  <c r="J829" i="6"/>
  <c r="J830" i="6" s="1"/>
  <c r="G142" i="7" s="1"/>
  <c r="I348" i="8" s="1"/>
  <c r="J348" i="8" s="1"/>
  <c r="K829" i="6"/>
  <c r="F825" i="6"/>
  <c r="F826" i="6" s="1"/>
  <c r="E141" i="7" s="1"/>
  <c r="E347" i="8" s="1"/>
  <c r="F347" i="8" s="1"/>
  <c r="H825" i="6"/>
  <c r="H826" i="6" s="1"/>
  <c r="J825" i="6"/>
  <c r="J826" i="6" s="1"/>
  <c r="G141" i="7" s="1"/>
  <c r="I347" i="8" s="1"/>
  <c r="K825" i="6"/>
  <c r="F821" i="6"/>
  <c r="F822" i="6" s="1"/>
  <c r="E140" i="7" s="1"/>
  <c r="E346" i="8" s="1"/>
  <c r="H821" i="6"/>
  <c r="H822" i="6" s="1"/>
  <c r="F140" i="7" s="1"/>
  <c r="G346" i="8" s="1"/>
  <c r="J821" i="6"/>
  <c r="J822" i="6" s="1"/>
  <c r="G140" i="7" s="1"/>
  <c r="I346" i="8" s="1"/>
  <c r="K821" i="6"/>
  <c r="F818" i="6"/>
  <c r="E139" i="7" s="1"/>
  <c r="E345" i="8" s="1"/>
  <c r="F345" i="8" s="1"/>
  <c r="F817" i="6"/>
  <c r="H817" i="6"/>
  <c r="H818" i="6" s="1"/>
  <c r="F139" i="7" s="1"/>
  <c r="G345" i="8" s="1"/>
  <c r="J817" i="6"/>
  <c r="J818" i="6" s="1"/>
  <c r="G139" i="7" s="1"/>
  <c r="I345" i="8" s="1"/>
  <c r="K817" i="6"/>
  <c r="H813" i="6"/>
  <c r="J813" i="6"/>
  <c r="F812" i="6"/>
  <c r="H812" i="6"/>
  <c r="J812" i="6"/>
  <c r="K812" i="6"/>
  <c r="F811" i="6"/>
  <c r="H811" i="6"/>
  <c r="K811" i="6"/>
  <c r="H807" i="6"/>
  <c r="J807" i="6"/>
  <c r="F806" i="6"/>
  <c r="H806" i="6"/>
  <c r="J806" i="6"/>
  <c r="K806" i="6"/>
  <c r="F805" i="6"/>
  <c r="H805" i="6"/>
  <c r="J805" i="6"/>
  <c r="K805" i="6"/>
  <c r="H802" i="6"/>
  <c r="F136" i="7" s="1"/>
  <c r="G342" i="8" s="1"/>
  <c r="H342" i="8" s="1"/>
  <c r="J802" i="6"/>
  <c r="G136" i="7" s="1"/>
  <c r="I342" i="8" s="1"/>
  <c r="F801" i="6"/>
  <c r="F802" i="6" s="1"/>
  <c r="H801" i="6"/>
  <c r="J801" i="6"/>
  <c r="K801" i="6"/>
  <c r="H798" i="6"/>
  <c r="F135" i="7" s="1"/>
  <c r="G341" i="8" s="1"/>
  <c r="J798" i="6"/>
  <c r="G135" i="7" s="1"/>
  <c r="I341" i="8" s="1"/>
  <c r="F797" i="6"/>
  <c r="F798" i="6" s="1"/>
  <c r="H797" i="6"/>
  <c r="J797" i="6"/>
  <c r="K797" i="6"/>
  <c r="F794" i="6"/>
  <c r="E134" i="7" s="1"/>
  <c r="E340" i="8" s="1"/>
  <c r="F340" i="8" s="1"/>
  <c r="H794" i="6"/>
  <c r="F134" i="7" s="1"/>
  <c r="G340" i="8" s="1"/>
  <c r="F793" i="6"/>
  <c r="H793" i="6"/>
  <c r="J793" i="6"/>
  <c r="J794" i="6" s="1"/>
  <c r="G134" i="7" s="1"/>
  <c r="I340" i="8" s="1"/>
  <c r="K793" i="6"/>
  <c r="F789" i="6"/>
  <c r="F790" i="6" s="1"/>
  <c r="H789" i="6"/>
  <c r="H790" i="6" s="1"/>
  <c r="F133" i="7" s="1"/>
  <c r="G339" i="8" s="1"/>
  <c r="H339" i="8" s="1"/>
  <c r="J789" i="6"/>
  <c r="J790" i="6" s="1"/>
  <c r="G133" i="7" s="1"/>
  <c r="I339" i="8" s="1"/>
  <c r="K789" i="6"/>
  <c r="F786" i="6"/>
  <c r="E132" i="7" s="1"/>
  <c r="E338" i="8" s="1"/>
  <c r="F338" i="8" s="1"/>
  <c r="F785" i="6"/>
  <c r="H785" i="6"/>
  <c r="F784" i="6"/>
  <c r="H784" i="6"/>
  <c r="J784" i="6"/>
  <c r="K784" i="6"/>
  <c r="F783" i="6"/>
  <c r="H783" i="6"/>
  <c r="J783" i="6"/>
  <c r="L783" i="6" s="1"/>
  <c r="K783" i="6"/>
  <c r="F779" i="6"/>
  <c r="H779" i="6"/>
  <c r="I779" i="6"/>
  <c r="J779" i="6" s="1"/>
  <c r="F778" i="6"/>
  <c r="H778" i="6"/>
  <c r="J778" i="6"/>
  <c r="K778" i="6"/>
  <c r="F777" i="6"/>
  <c r="H777" i="6"/>
  <c r="J777" i="6"/>
  <c r="K777" i="6"/>
  <c r="F773" i="6"/>
  <c r="H773" i="6"/>
  <c r="F772" i="6"/>
  <c r="L772" i="6" s="1"/>
  <c r="H772" i="6"/>
  <c r="J772" i="6"/>
  <c r="K772" i="6"/>
  <c r="F771" i="6"/>
  <c r="H771" i="6"/>
  <c r="J771" i="6"/>
  <c r="L771" i="6" s="1"/>
  <c r="K771" i="6"/>
  <c r="H734" i="6"/>
  <c r="J734" i="6"/>
  <c r="F733" i="6"/>
  <c r="H733" i="6"/>
  <c r="J733" i="6"/>
  <c r="F732" i="6"/>
  <c r="H732" i="6"/>
  <c r="J732" i="6"/>
  <c r="K732" i="6"/>
  <c r="F731" i="6"/>
  <c r="H731" i="6"/>
  <c r="J730" i="6"/>
  <c r="H725" i="6"/>
  <c r="J725" i="6"/>
  <c r="F724" i="6"/>
  <c r="H724" i="6"/>
  <c r="J724" i="6"/>
  <c r="K724" i="6"/>
  <c r="F723" i="6"/>
  <c r="H723" i="6"/>
  <c r="J723" i="6"/>
  <c r="K723" i="6"/>
  <c r="F722" i="6"/>
  <c r="H722" i="6"/>
  <c r="H721" i="6"/>
  <c r="J721" i="6"/>
  <c r="H717" i="6"/>
  <c r="J717" i="6"/>
  <c r="H710" i="6"/>
  <c r="J710" i="6"/>
  <c r="H699" i="6"/>
  <c r="J699" i="6"/>
  <c r="H693" i="6"/>
  <c r="J693" i="6"/>
  <c r="H686" i="6"/>
  <c r="J686" i="6"/>
  <c r="H679" i="6"/>
  <c r="J679" i="6"/>
  <c r="H670" i="6"/>
  <c r="J670" i="6"/>
  <c r="H661" i="6"/>
  <c r="J661" i="6"/>
  <c r="H652" i="6"/>
  <c r="J652" i="6"/>
  <c r="H643" i="6"/>
  <c r="J643" i="6"/>
  <c r="H634" i="6"/>
  <c r="J634" i="6"/>
  <c r="J625" i="6"/>
  <c r="J626" i="6" s="1"/>
  <c r="G109" i="7" s="1"/>
  <c r="I276" i="8" s="1"/>
  <c r="J276" i="8" s="1"/>
  <c r="H624" i="6"/>
  <c r="J624" i="6"/>
  <c r="H620" i="6"/>
  <c r="J620" i="6"/>
  <c r="F619" i="6"/>
  <c r="H619" i="6"/>
  <c r="J619" i="6"/>
  <c r="K619" i="6"/>
  <c r="H615" i="6"/>
  <c r="J615" i="6"/>
  <c r="H614" i="6"/>
  <c r="J614" i="6"/>
  <c r="F610" i="6"/>
  <c r="H610" i="6"/>
  <c r="J610" i="6"/>
  <c r="K610" i="6"/>
  <c r="H609" i="6"/>
  <c r="H611" i="6" s="1"/>
  <c r="F106" i="7" s="1"/>
  <c r="G273" i="8" s="1"/>
  <c r="H273" i="8" s="1"/>
  <c r="J609" i="6"/>
  <c r="F605" i="6"/>
  <c r="J605" i="6"/>
  <c r="F604" i="6"/>
  <c r="F606" i="6" s="1"/>
  <c r="E105" i="7" s="1"/>
  <c r="E272" i="8" s="1"/>
  <c r="F272" i="8" s="1"/>
  <c r="H604" i="6"/>
  <c r="J604" i="6"/>
  <c r="K604" i="6"/>
  <c r="J601" i="6"/>
  <c r="G104" i="7" s="1"/>
  <c r="I271" i="8" s="1"/>
  <c r="F600" i="6"/>
  <c r="F601" i="6" s="1"/>
  <c r="E104" i="7" s="1"/>
  <c r="E271" i="8" s="1"/>
  <c r="F271" i="8" s="1"/>
  <c r="H600" i="6"/>
  <c r="H601" i="6" s="1"/>
  <c r="F104" i="7" s="1"/>
  <c r="G271" i="8" s="1"/>
  <c r="J600" i="6"/>
  <c r="K600" i="6"/>
  <c r="F596" i="6"/>
  <c r="F595" i="6"/>
  <c r="H595" i="6"/>
  <c r="J595" i="6"/>
  <c r="K595" i="6"/>
  <c r="F591" i="6"/>
  <c r="F592" i="6" s="1"/>
  <c r="E102" i="7" s="1"/>
  <c r="E269" i="8" s="1"/>
  <c r="H591" i="6"/>
  <c r="H592" i="6" s="1"/>
  <c r="J591" i="6"/>
  <c r="J592" i="6" s="1"/>
  <c r="G102" i="7" s="1"/>
  <c r="I269" i="8" s="1"/>
  <c r="J269" i="8" s="1"/>
  <c r="K591" i="6"/>
  <c r="F587" i="6"/>
  <c r="J587" i="6"/>
  <c r="J588" i="6" s="1"/>
  <c r="G101" i="7" s="1"/>
  <c r="I268" i="8" s="1"/>
  <c r="F583" i="6"/>
  <c r="K583" i="6"/>
  <c r="F582" i="6"/>
  <c r="H582" i="6"/>
  <c r="J582" i="6"/>
  <c r="K582" i="6"/>
  <c r="F578" i="6"/>
  <c r="F577" i="6"/>
  <c r="F579" i="6" s="1"/>
  <c r="E99" i="7" s="1"/>
  <c r="E266" i="8" s="1"/>
  <c r="H577" i="6"/>
  <c r="J577" i="6"/>
  <c r="K577" i="6"/>
  <c r="F573" i="6"/>
  <c r="J573" i="6"/>
  <c r="F572" i="6"/>
  <c r="F574" i="6" s="1"/>
  <c r="H572" i="6"/>
  <c r="J572" i="6"/>
  <c r="K572" i="6"/>
  <c r="F568" i="6"/>
  <c r="H568" i="6"/>
  <c r="H569" i="6" s="1"/>
  <c r="F97" i="7" s="1"/>
  <c r="G264" i="8" s="1"/>
  <c r="H264" i="8" s="1"/>
  <c r="J568" i="6"/>
  <c r="K568" i="6"/>
  <c r="H567" i="6"/>
  <c r="F563" i="6"/>
  <c r="H563" i="6"/>
  <c r="J563" i="6"/>
  <c r="K563" i="6"/>
  <c r="F562" i="6"/>
  <c r="F564" i="6" s="1"/>
  <c r="E96" i="7" s="1"/>
  <c r="E263" i="8" s="1"/>
  <c r="F263" i="8" s="1"/>
  <c r="H562" i="6"/>
  <c r="K562" i="6"/>
  <c r="F559" i="6"/>
  <c r="E95" i="7" s="1"/>
  <c r="E262" i="8" s="1"/>
  <c r="F262" i="8" s="1"/>
  <c r="F558" i="6"/>
  <c r="H558" i="6"/>
  <c r="J558" i="6"/>
  <c r="F557" i="6"/>
  <c r="H557" i="6"/>
  <c r="H559" i="6" s="1"/>
  <c r="F95" i="7" s="1"/>
  <c r="G262" i="8" s="1"/>
  <c r="J557" i="6"/>
  <c r="K557" i="6"/>
  <c r="F553" i="6"/>
  <c r="H553" i="6"/>
  <c r="J553" i="6"/>
  <c r="F552" i="6"/>
  <c r="H552" i="6"/>
  <c r="F548" i="6"/>
  <c r="H548" i="6"/>
  <c r="F547" i="6"/>
  <c r="F549" i="6" s="1"/>
  <c r="E93" i="7" s="1"/>
  <c r="E260" i="8" s="1"/>
  <c r="H547" i="6"/>
  <c r="H549" i="6" s="1"/>
  <c r="F93" i="7" s="1"/>
  <c r="G260" i="8" s="1"/>
  <c r="H260" i="8" s="1"/>
  <c r="J547" i="6"/>
  <c r="K547" i="6"/>
  <c r="H485" i="6"/>
  <c r="H486" i="6" s="1"/>
  <c r="F82" i="7" s="1"/>
  <c r="G208" i="8" s="1"/>
  <c r="J485" i="6"/>
  <c r="J486" i="6" s="1"/>
  <c r="F481" i="6"/>
  <c r="H481" i="6"/>
  <c r="H482" i="6" s="1"/>
  <c r="F81" i="7" s="1"/>
  <c r="G207" i="8" s="1"/>
  <c r="J481" i="6"/>
  <c r="K481" i="6"/>
  <c r="H480" i="6"/>
  <c r="J480" i="6"/>
  <c r="K480" i="6"/>
  <c r="F476" i="6"/>
  <c r="H476" i="6"/>
  <c r="H477" i="6" s="1"/>
  <c r="F80" i="7" s="1"/>
  <c r="G197" i="8" s="1"/>
  <c r="J476" i="6"/>
  <c r="J477" i="6" s="1"/>
  <c r="K476" i="6"/>
  <c r="H472" i="6"/>
  <c r="H473" i="6" s="1"/>
  <c r="F79" i="7" s="1"/>
  <c r="G196" i="8" s="1"/>
  <c r="H196" i="8" s="1"/>
  <c r="J472" i="6"/>
  <c r="J473" i="6" s="1"/>
  <c r="H469" i="6"/>
  <c r="J469" i="6"/>
  <c r="G78" i="7" s="1"/>
  <c r="I195" i="8" s="1"/>
  <c r="J195" i="8" s="1"/>
  <c r="H468" i="6"/>
  <c r="J468" i="6"/>
  <c r="J465" i="6"/>
  <c r="G77" i="7" s="1"/>
  <c r="I194" i="8" s="1"/>
  <c r="H464" i="6"/>
  <c r="H465" i="6" s="1"/>
  <c r="J464" i="6"/>
  <c r="F460" i="6"/>
  <c r="H460" i="6"/>
  <c r="J460" i="6"/>
  <c r="K460" i="6"/>
  <c r="F459" i="6"/>
  <c r="J459" i="6"/>
  <c r="F458" i="6"/>
  <c r="H458" i="6"/>
  <c r="J458" i="6"/>
  <c r="K458" i="6"/>
  <c r="F454" i="6"/>
  <c r="H454" i="6"/>
  <c r="F453" i="6"/>
  <c r="H453" i="6"/>
  <c r="I454" i="6" s="1"/>
  <c r="J454" i="6" s="1"/>
  <c r="J455" i="6" s="1"/>
  <c r="G75" i="7" s="1"/>
  <c r="I169" i="8" s="1"/>
  <c r="J453" i="6"/>
  <c r="K453" i="6"/>
  <c r="F450" i="6"/>
  <c r="E74" i="7" s="1"/>
  <c r="E168" i="8" s="1"/>
  <c r="F449" i="6"/>
  <c r="L449" i="6" s="1"/>
  <c r="H449" i="6"/>
  <c r="H450" i="6" s="1"/>
  <c r="F74" i="7" s="1"/>
  <c r="G168" i="8" s="1"/>
  <c r="H168" i="8" s="1"/>
  <c r="J449" i="6"/>
  <c r="J450" i="6" s="1"/>
  <c r="K449" i="6"/>
  <c r="F445" i="6"/>
  <c r="F446" i="6" s="1"/>
  <c r="E73" i="7" s="1"/>
  <c r="E167" i="8" s="1"/>
  <c r="F167" i="8" s="1"/>
  <c r="H445" i="6"/>
  <c r="H446" i="6" s="1"/>
  <c r="J445" i="6"/>
  <c r="J446" i="6" s="1"/>
  <c r="G73" i="7" s="1"/>
  <c r="I167" i="8" s="1"/>
  <c r="F441" i="6"/>
  <c r="J441" i="6"/>
  <c r="H440" i="6"/>
  <c r="J440" i="6"/>
  <c r="J442" i="6" s="1"/>
  <c r="G72" i="7" s="1"/>
  <c r="I166" i="8" s="1"/>
  <c r="J166" i="8" s="1"/>
  <c r="K440" i="6"/>
  <c r="F436" i="6"/>
  <c r="H436" i="6"/>
  <c r="J436" i="6"/>
  <c r="K436" i="6"/>
  <c r="H435" i="6"/>
  <c r="J435" i="6"/>
  <c r="K435" i="6"/>
  <c r="F423" i="6"/>
  <c r="J423" i="6"/>
  <c r="H422" i="6"/>
  <c r="J422" i="6"/>
  <c r="H421" i="6"/>
  <c r="J421" i="6"/>
  <c r="F418" i="6"/>
  <c r="H418" i="6"/>
  <c r="J418" i="6"/>
  <c r="K418" i="6"/>
  <c r="H414" i="6"/>
  <c r="J414" i="6"/>
  <c r="H411" i="6"/>
  <c r="J411" i="6"/>
  <c r="F369" i="6"/>
  <c r="J369" i="6"/>
  <c r="H368" i="6"/>
  <c r="J368" i="6"/>
  <c r="H355" i="6"/>
  <c r="J355" i="6"/>
  <c r="F351" i="6"/>
  <c r="H351" i="6"/>
  <c r="J351" i="6"/>
  <c r="K351" i="6"/>
  <c r="F350" i="6"/>
  <c r="J350" i="6"/>
  <c r="K350" i="6"/>
  <c r="F342" i="6"/>
  <c r="H342" i="6"/>
  <c r="F341" i="6"/>
  <c r="H341" i="6"/>
  <c r="I342" i="6" s="1"/>
  <c r="J342" i="6" s="1"/>
  <c r="L342" i="6" s="1"/>
  <c r="J341" i="6"/>
  <c r="K341" i="6"/>
  <c r="F340" i="6"/>
  <c r="H340" i="6"/>
  <c r="J340" i="6"/>
  <c r="K340" i="6"/>
  <c r="H339" i="6"/>
  <c r="J339" i="6"/>
  <c r="F338" i="6"/>
  <c r="H338" i="6"/>
  <c r="J338" i="6"/>
  <c r="K338" i="6"/>
  <c r="F334" i="6"/>
  <c r="H334" i="6"/>
  <c r="J334" i="6"/>
  <c r="F333" i="6"/>
  <c r="H333" i="6"/>
  <c r="H332" i="6"/>
  <c r="J332" i="6"/>
  <c r="F331" i="6"/>
  <c r="H331" i="6"/>
  <c r="J331" i="6"/>
  <c r="K331" i="6"/>
  <c r="F330" i="6"/>
  <c r="H330" i="6"/>
  <c r="J330" i="6"/>
  <c r="K330" i="6"/>
  <c r="H329" i="6"/>
  <c r="J329" i="6"/>
  <c r="H328" i="6"/>
  <c r="J328" i="6"/>
  <c r="H327" i="6"/>
  <c r="J327" i="6"/>
  <c r="H326" i="6"/>
  <c r="J326" i="6"/>
  <c r="F325" i="6"/>
  <c r="H325" i="6"/>
  <c r="J325" i="6"/>
  <c r="K325" i="6"/>
  <c r="F324" i="6"/>
  <c r="H324" i="6"/>
  <c r="J324" i="6"/>
  <c r="L324" i="6" s="1"/>
  <c r="K324" i="6"/>
  <c r="H323" i="6"/>
  <c r="J323" i="6"/>
  <c r="K323" i="6"/>
  <c r="F322" i="6"/>
  <c r="H322" i="6"/>
  <c r="F318" i="6"/>
  <c r="H318" i="6"/>
  <c r="J318" i="6"/>
  <c r="K318" i="6"/>
  <c r="F317" i="6"/>
  <c r="H317" i="6"/>
  <c r="J317" i="6"/>
  <c r="K317" i="6"/>
  <c r="J316" i="6"/>
  <c r="F315" i="6"/>
  <c r="H315" i="6"/>
  <c r="J315" i="6"/>
  <c r="K315" i="6"/>
  <c r="F314" i="6"/>
  <c r="H314" i="6"/>
  <c r="J314" i="6"/>
  <c r="H313" i="6"/>
  <c r="J313" i="6"/>
  <c r="H312" i="6"/>
  <c r="J312" i="6"/>
  <c r="H311" i="6"/>
  <c r="J311" i="6"/>
  <c r="H310" i="6"/>
  <c r="J310" i="6"/>
  <c r="K310" i="6"/>
  <c r="F309" i="6"/>
  <c r="H309" i="6"/>
  <c r="J309" i="6"/>
  <c r="K309" i="6"/>
  <c r="F308" i="6"/>
  <c r="H308" i="6"/>
  <c r="J308" i="6"/>
  <c r="F307" i="6"/>
  <c r="H307" i="6"/>
  <c r="J307" i="6"/>
  <c r="K307" i="6"/>
  <c r="H302" i="6"/>
  <c r="J302" i="6"/>
  <c r="H295" i="6"/>
  <c r="J295" i="6"/>
  <c r="H289" i="6"/>
  <c r="J289" i="6"/>
  <c r="F284" i="6"/>
  <c r="H284" i="6"/>
  <c r="J284" i="6"/>
  <c r="K284" i="6"/>
  <c r="H275" i="6"/>
  <c r="H276" i="6" s="1"/>
  <c r="F45" i="7" s="1"/>
  <c r="G98" i="8" s="1"/>
  <c r="J275" i="6"/>
  <c r="J276" i="6" s="1"/>
  <c r="G45" i="7" s="1"/>
  <c r="I98" i="8" s="1"/>
  <c r="F271" i="6"/>
  <c r="F272" i="6" s="1"/>
  <c r="H271" i="6"/>
  <c r="H272" i="6" s="1"/>
  <c r="F44" i="7" s="1"/>
  <c r="G97" i="8" s="1"/>
  <c r="J271" i="6"/>
  <c r="K271" i="6"/>
  <c r="J267" i="6"/>
  <c r="J268" i="6" s="1"/>
  <c r="G43" i="7" s="1"/>
  <c r="I93" i="8" s="1"/>
  <c r="J93" i="8" s="1"/>
  <c r="H263" i="6"/>
  <c r="J263" i="6"/>
  <c r="F262" i="6"/>
  <c r="H262" i="6"/>
  <c r="J262" i="6"/>
  <c r="F261" i="6"/>
  <c r="J261" i="6"/>
  <c r="H259" i="6"/>
  <c r="J259" i="6"/>
  <c r="H255" i="6"/>
  <c r="F254" i="6"/>
  <c r="J254" i="6"/>
  <c r="H252" i="6"/>
  <c r="J252" i="6"/>
  <c r="H248" i="6"/>
  <c r="J248" i="6"/>
  <c r="H243" i="6"/>
  <c r="J243" i="6"/>
  <c r="H241" i="6"/>
  <c r="J241" i="6"/>
  <c r="F237" i="6"/>
  <c r="J237" i="6"/>
  <c r="F236" i="6"/>
  <c r="F238" i="6" s="1"/>
  <c r="H236" i="6"/>
  <c r="G237" i="6" s="1"/>
  <c r="H237" i="6" s="1"/>
  <c r="J236" i="6"/>
  <c r="F235" i="6"/>
  <c r="H235" i="6"/>
  <c r="J235" i="6"/>
  <c r="K235" i="6"/>
  <c r="H231" i="6"/>
  <c r="J231" i="6"/>
  <c r="F230" i="6"/>
  <c r="J230" i="6"/>
  <c r="J232" i="6" s="1"/>
  <c r="G37" i="7" s="1"/>
  <c r="I86" i="8" s="1"/>
  <c r="J86" i="8" s="1"/>
  <c r="H226" i="6"/>
  <c r="J226" i="6"/>
  <c r="H225" i="6"/>
  <c r="J225" i="6"/>
  <c r="H221" i="6"/>
  <c r="J221" i="6"/>
  <c r="F220" i="6"/>
  <c r="H220" i="6"/>
  <c r="J220" i="6"/>
  <c r="J222" i="6" s="1"/>
  <c r="G35" i="7" s="1"/>
  <c r="I84" i="8" s="1"/>
  <c r="J84" i="8" s="1"/>
  <c r="K220" i="6"/>
  <c r="H216" i="6"/>
  <c r="J216" i="6"/>
  <c r="F215" i="6"/>
  <c r="H215" i="6"/>
  <c r="J215" i="6"/>
  <c r="K215" i="6"/>
  <c r="H211" i="6"/>
  <c r="J211" i="6"/>
  <c r="J212" i="6" s="1"/>
  <c r="G33" i="7" s="1"/>
  <c r="I81" i="8" s="1"/>
  <c r="J81" i="8" s="1"/>
  <c r="H210" i="6"/>
  <c r="J210" i="6"/>
  <c r="F206" i="6"/>
  <c r="H206" i="6"/>
  <c r="J206" i="6"/>
  <c r="H205" i="6"/>
  <c r="J205" i="6"/>
  <c r="H201" i="6"/>
  <c r="J201" i="6"/>
  <c r="F200" i="6"/>
  <c r="H200" i="6"/>
  <c r="J200" i="6"/>
  <c r="J202" i="6" s="1"/>
  <c r="G31" i="7" s="1"/>
  <c r="I79" i="8" s="1"/>
  <c r="J79" i="8" s="1"/>
  <c r="K200" i="6"/>
  <c r="H196" i="6"/>
  <c r="J196" i="6"/>
  <c r="H195" i="6"/>
  <c r="H197" i="6" s="1"/>
  <c r="F30" i="7" s="1"/>
  <c r="G78" i="8" s="1"/>
  <c r="H78" i="8" s="1"/>
  <c r="J195" i="6"/>
  <c r="F191" i="6"/>
  <c r="J191" i="6"/>
  <c r="H190" i="6"/>
  <c r="J190" i="6"/>
  <c r="H189" i="6"/>
  <c r="J189" i="6"/>
  <c r="H188" i="6"/>
  <c r="J188" i="6"/>
  <c r="F184" i="6"/>
  <c r="H184" i="6"/>
  <c r="J184" i="6"/>
  <c r="K184" i="6"/>
  <c r="J183" i="6"/>
  <c r="H182" i="6"/>
  <c r="J182" i="6"/>
  <c r="H181" i="6"/>
  <c r="J181" i="6"/>
  <c r="F177" i="6"/>
  <c r="H177" i="6"/>
  <c r="J177" i="6"/>
  <c r="K177" i="6"/>
  <c r="H176" i="6"/>
  <c r="J176" i="6"/>
  <c r="H175" i="6"/>
  <c r="J175" i="6"/>
  <c r="H174" i="6"/>
  <c r="J174" i="6"/>
  <c r="F170" i="6"/>
  <c r="H170" i="6"/>
  <c r="J170" i="6"/>
  <c r="K170" i="6"/>
  <c r="H169" i="6"/>
  <c r="J169" i="6"/>
  <c r="H167" i="6"/>
  <c r="J167" i="6"/>
  <c r="F163" i="6"/>
  <c r="J163" i="6"/>
  <c r="K163" i="6"/>
  <c r="H162" i="6"/>
  <c r="J162" i="6"/>
  <c r="F161" i="6"/>
  <c r="H161" i="6"/>
  <c r="J161" i="6"/>
  <c r="H160" i="6"/>
  <c r="J160" i="6"/>
  <c r="H156" i="6"/>
  <c r="J156" i="6"/>
  <c r="H155" i="6"/>
  <c r="J155" i="6"/>
  <c r="K155" i="6"/>
  <c r="F154" i="6"/>
  <c r="H154" i="6"/>
  <c r="J154" i="6"/>
  <c r="K154" i="6"/>
  <c r="H150" i="6"/>
  <c r="J150" i="6"/>
  <c r="F149" i="6"/>
  <c r="H149" i="6"/>
  <c r="J149" i="6"/>
  <c r="K149" i="6"/>
  <c r="H148" i="6"/>
  <c r="J148" i="6"/>
  <c r="J144" i="6"/>
  <c r="F143" i="6"/>
  <c r="H143" i="6"/>
  <c r="J143" i="6"/>
  <c r="J145" i="6" s="1"/>
  <c r="G22" i="7" s="1"/>
  <c r="I68" i="8" s="1"/>
  <c r="J68" i="8" s="1"/>
  <c r="K143" i="6"/>
  <c r="H142" i="6"/>
  <c r="J142" i="6"/>
  <c r="H138" i="6"/>
  <c r="J138" i="6"/>
  <c r="F137" i="6"/>
  <c r="H137" i="6"/>
  <c r="J137" i="6"/>
  <c r="K137" i="6"/>
  <c r="H136" i="6"/>
  <c r="J136" i="6"/>
  <c r="J132" i="6"/>
  <c r="H131" i="6"/>
  <c r="J131" i="6"/>
  <c r="H130" i="6"/>
  <c r="J130" i="6"/>
  <c r="H129" i="6"/>
  <c r="J129" i="6"/>
  <c r="H128" i="6"/>
  <c r="J128" i="6"/>
  <c r="F127" i="6"/>
  <c r="H127" i="6"/>
  <c r="J127" i="6"/>
  <c r="H126" i="6"/>
  <c r="J126" i="6"/>
  <c r="H125" i="6"/>
  <c r="J125" i="6"/>
  <c r="F124" i="6"/>
  <c r="H124" i="6"/>
  <c r="J124" i="6"/>
  <c r="K124" i="6"/>
  <c r="H120" i="6"/>
  <c r="J120" i="6"/>
  <c r="H119" i="6"/>
  <c r="J119" i="6"/>
  <c r="F118" i="6"/>
  <c r="J118" i="6"/>
  <c r="H117" i="6"/>
  <c r="J117" i="6"/>
  <c r="H116" i="6"/>
  <c r="J116" i="6"/>
  <c r="H115" i="6"/>
  <c r="J115" i="6"/>
  <c r="H114" i="6"/>
  <c r="J114" i="6"/>
  <c r="H113" i="6"/>
  <c r="J113" i="6"/>
  <c r="J112" i="6"/>
  <c r="H108" i="6"/>
  <c r="J108" i="6"/>
  <c r="K108" i="6"/>
  <c r="H107" i="6"/>
  <c r="J107" i="6"/>
  <c r="H106" i="6"/>
  <c r="J106" i="6"/>
  <c r="H105" i="6"/>
  <c r="J105" i="6"/>
  <c r="F104" i="6"/>
  <c r="H104" i="6"/>
  <c r="J104" i="6"/>
  <c r="K104" i="6"/>
  <c r="H103" i="6"/>
  <c r="J103" i="6"/>
  <c r="H102" i="6"/>
  <c r="J102" i="6"/>
  <c r="K102" i="6"/>
  <c r="F101" i="6"/>
  <c r="H101" i="6"/>
  <c r="J101" i="6"/>
  <c r="F100" i="6"/>
  <c r="H100" i="6"/>
  <c r="J100" i="6"/>
  <c r="K100" i="6"/>
  <c r="H95" i="6"/>
  <c r="L95" i="6" s="1"/>
  <c r="J95" i="6"/>
  <c r="K95" i="6"/>
  <c r="F94" i="6"/>
  <c r="H94" i="6"/>
  <c r="J94" i="6"/>
  <c r="K94" i="6"/>
  <c r="J90" i="6"/>
  <c r="H89" i="6"/>
  <c r="J89" i="6"/>
  <c r="H88" i="6"/>
  <c r="J88" i="6"/>
  <c r="H87" i="6"/>
  <c r="J87" i="6"/>
  <c r="H86" i="6"/>
  <c r="J86" i="6"/>
  <c r="H85" i="6"/>
  <c r="J85" i="6"/>
  <c r="J84" i="6"/>
  <c r="F83" i="6"/>
  <c r="H83" i="6"/>
  <c r="J83" i="6"/>
  <c r="K83" i="6"/>
  <c r="F82" i="6"/>
  <c r="H82" i="6"/>
  <c r="J82" i="6"/>
  <c r="K82" i="6"/>
  <c r="F78" i="6"/>
  <c r="H78" i="6"/>
  <c r="J78" i="6"/>
  <c r="K78" i="6"/>
  <c r="F77" i="6"/>
  <c r="H77" i="6"/>
  <c r="J77" i="6"/>
  <c r="K77" i="6"/>
  <c r="F76" i="6"/>
  <c r="H76" i="6"/>
  <c r="J76" i="6"/>
  <c r="K76" i="6"/>
  <c r="F72" i="6"/>
  <c r="H72" i="6"/>
  <c r="H71" i="6"/>
  <c r="H73" i="6" s="1"/>
  <c r="F14" i="7" s="1"/>
  <c r="J71" i="6"/>
  <c r="F67" i="6"/>
  <c r="H67" i="6"/>
  <c r="J67" i="6"/>
  <c r="K67" i="6"/>
  <c r="F66" i="6"/>
  <c r="H66" i="6"/>
  <c r="J66" i="6"/>
  <c r="H65" i="6"/>
  <c r="J65" i="6"/>
  <c r="J61" i="6"/>
  <c r="F60" i="6"/>
  <c r="H60" i="6"/>
  <c r="J60" i="6"/>
  <c r="K60" i="6"/>
  <c r="H59" i="6"/>
  <c r="J59" i="6"/>
  <c r="F54" i="6"/>
  <c r="H54" i="6"/>
  <c r="J54" i="6"/>
  <c r="K54" i="6"/>
  <c r="H48" i="6"/>
  <c r="J48" i="6"/>
  <c r="F43" i="6"/>
  <c r="H43" i="6"/>
  <c r="J43" i="6"/>
  <c r="F42" i="6"/>
  <c r="H42" i="6"/>
  <c r="J42" i="6"/>
  <c r="K42" i="6"/>
  <c r="F41" i="6"/>
  <c r="H41" i="6"/>
  <c r="J41" i="6"/>
  <c r="K41" i="6"/>
  <c r="F38" i="6"/>
  <c r="F37" i="6"/>
  <c r="H37" i="6"/>
  <c r="H38" i="6" s="1"/>
  <c r="F8" i="7" s="1"/>
  <c r="G9" i="8" s="1"/>
  <c r="H9" i="8" s="1"/>
  <c r="J37" i="6"/>
  <c r="J38" i="6" s="1"/>
  <c r="G8" i="7" s="1"/>
  <c r="I9" i="8" s="1"/>
  <c r="J9" i="8" s="1"/>
  <c r="K37" i="6"/>
  <c r="H32" i="6"/>
  <c r="J32" i="6"/>
  <c r="F31" i="6"/>
  <c r="H31" i="6"/>
  <c r="J31" i="6"/>
  <c r="K31" i="6"/>
  <c r="H30" i="6"/>
  <c r="F29" i="6"/>
  <c r="H29" i="6"/>
  <c r="J29" i="6"/>
  <c r="K29" i="6"/>
  <c r="F28" i="6"/>
  <c r="H28" i="6"/>
  <c r="J28" i="6"/>
  <c r="K28" i="6"/>
  <c r="H27" i="6"/>
  <c r="J27" i="6"/>
  <c r="F26" i="6"/>
  <c r="H26" i="6"/>
  <c r="J26" i="6"/>
  <c r="K26" i="6"/>
  <c r="F25" i="6"/>
  <c r="H25" i="6"/>
  <c r="J25" i="6"/>
  <c r="K25" i="6"/>
  <c r="H24" i="6"/>
  <c r="J24" i="6"/>
  <c r="F19" i="6"/>
  <c r="H19" i="6"/>
  <c r="J19" i="6"/>
  <c r="F18" i="6"/>
  <c r="H18" i="6"/>
  <c r="J18" i="6"/>
  <c r="K18" i="6"/>
  <c r="F12" i="6"/>
  <c r="H12" i="6"/>
  <c r="J12" i="6"/>
  <c r="K12" i="6"/>
  <c r="F11" i="6"/>
  <c r="H11" i="6"/>
  <c r="J11" i="6"/>
  <c r="K11" i="6"/>
  <c r="F10" i="6"/>
  <c r="H10" i="6"/>
  <c r="F9" i="6"/>
  <c r="H9" i="6"/>
  <c r="J9" i="6"/>
  <c r="K9" i="6"/>
  <c r="F6" i="6"/>
  <c r="H6" i="6"/>
  <c r="F4" i="7" s="1"/>
  <c r="G5" i="8" s="1"/>
  <c r="H5" i="8" s="1"/>
  <c r="F5" i="6"/>
  <c r="H5" i="6"/>
  <c r="J5" i="6"/>
  <c r="J6" i="6" s="1"/>
  <c r="G4" i="7" s="1"/>
  <c r="I5" i="8" s="1"/>
  <c r="J5" i="8" s="1"/>
  <c r="K5" i="6"/>
  <c r="H419" i="8"/>
  <c r="H440" i="8" s="1"/>
  <c r="G23" i="9" s="1"/>
  <c r="H23" i="9" s="1"/>
  <c r="G22" i="9" s="1"/>
  <c r="H22" i="9" s="1"/>
  <c r="F402" i="8"/>
  <c r="H402" i="8"/>
  <c r="J402" i="8"/>
  <c r="K402" i="8"/>
  <c r="F401" i="8"/>
  <c r="H401" i="8"/>
  <c r="J401" i="8"/>
  <c r="K401" i="8"/>
  <c r="F400" i="8"/>
  <c r="H400" i="8"/>
  <c r="J400" i="8"/>
  <c r="K400" i="8"/>
  <c r="F399" i="8"/>
  <c r="H399" i="8"/>
  <c r="J399" i="8"/>
  <c r="K399" i="8"/>
  <c r="F398" i="8"/>
  <c r="H398" i="8"/>
  <c r="J398" i="8"/>
  <c r="K398" i="8"/>
  <c r="F397" i="8"/>
  <c r="H397" i="8"/>
  <c r="J397" i="8"/>
  <c r="F396" i="8"/>
  <c r="H396" i="8"/>
  <c r="J396" i="8"/>
  <c r="K396" i="8"/>
  <c r="F375" i="8"/>
  <c r="H375" i="8"/>
  <c r="J375" i="8"/>
  <c r="H374" i="8"/>
  <c r="J374" i="8"/>
  <c r="H373" i="8"/>
  <c r="H394" i="8" s="1"/>
  <c r="G20" i="9" s="1"/>
  <c r="H20" i="9" s="1"/>
  <c r="J373" i="8"/>
  <c r="F351" i="8"/>
  <c r="J347" i="8"/>
  <c r="H346" i="8"/>
  <c r="J346" i="8"/>
  <c r="H345" i="8"/>
  <c r="J345" i="8"/>
  <c r="J342" i="8"/>
  <c r="H341" i="8"/>
  <c r="J341" i="8"/>
  <c r="H340" i="8"/>
  <c r="J340" i="8"/>
  <c r="J339" i="8"/>
  <c r="F305" i="8"/>
  <c r="H305" i="8"/>
  <c r="J305" i="8"/>
  <c r="J325" i="8" s="1"/>
  <c r="I18" i="9" s="1"/>
  <c r="J18" i="9" s="1"/>
  <c r="K305" i="8"/>
  <c r="F304" i="8"/>
  <c r="H304" i="8"/>
  <c r="J304" i="8"/>
  <c r="K304" i="8"/>
  <c r="H271" i="8"/>
  <c r="J271" i="8"/>
  <c r="K271" i="8"/>
  <c r="F269" i="8"/>
  <c r="J268" i="8"/>
  <c r="F266" i="8"/>
  <c r="H262" i="8"/>
  <c r="F260" i="8"/>
  <c r="F259" i="8"/>
  <c r="H259" i="8"/>
  <c r="J259" i="8"/>
  <c r="K259" i="8"/>
  <c r="F258" i="8"/>
  <c r="H258" i="8"/>
  <c r="J258" i="8"/>
  <c r="K258" i="8"/>
  <c r="H211" i="8"/>
  <c r="J211" i="8"/>
  <c r="F210" i="8"/>
  <c r="H210" i="8"/>
  <c r="J210" i="8"/>
  <c r="K210" i="8"/>
  <c r="H208" i="8"/>
  <c r="H207" i="8"/>
  <c r="F206" i="8"/>
  <c r="H206" i="8"/>
  <c r="J206" i="8"/>
  <c r="K206" i="8"/>
  <c r="F205" i="8"/>
  <c r="H205" i="8"/>
  <c r="J205" i="8"/>
  <c r="K205" i="8"/>
  <c r="F204" i="8"/>
  <c r="H204" i="8"/>
  <c r="J204" i="8"/>
  <c r="K204" i="8"/>
  <c r="F203" i="8"/>
  <c r="H203" i="8"/>
  <c r="J203" i="8"/>
  <c r="K203" i="8"/>
  <c r="F202" i="8"/>
  <c r="H202" i="8"/>
  <c r="J202" i="8"/>
  <c r="K202" i="8"/>
  <c r="F201" i="8"/>
  <c r="H201" i="8"/>
  <c r="J201" i="8"/>
  <c r="K201" i="8"/>
  <c r="H200" i="8"/>
  <c r="J200" i="8"/>
  <c r="K200" i="8"/>
  <c r="F199" i="8"/>
  <c r="H199" i="8"/>
  <c r="J199" i="8"/>
  <c r="K199" i="8"/>
  <c r="F198" i="8"/>
  <c r="H198" i="8"/>
  <c r="J198" i="8"/>
  <c r="K198" i="8"/>
  <c r="H197" i="8"/>
  <c r="J194" i="8"/>
  <c r="F193" i="8"/>
  <c r="H193" i="8"/>
  <c r="J193" i="8"/>
  <c r="K193" i="8"/>
  <c r="F192" i="8"/>
  <c r="H192" i="8"/>
  <c r="J192" i="8"/>
  <c r="K192" i="8"/>
  <c r="F191" i="8"/>
  <c r="H191" i="8"/>
  <c r="J191" i="8"/>
  <c r="K191" i="8"/>
  <c r="H190" i="8"/>
  <c r="J190" i="8"/>
  <c r="F189" i="8"/>
  <c r="H189" i="8"/>
  <c r="J189" i="8"/>
  <c r="K189" i="8"/>
  <c r="J169" i="8"/>
  <c r="F168" i="8"/>
  <c r="J167" i="8"/>
  <c r="F122" i="8"/>
  <c r="H122" i="8"/>
  <c r="J122" i="8"/>
  <c r="K122" i="8"/>
  <c r="F121" i="8"/>
  <c r="H121" i="8"/>
  <c r="J121" i="8"/>
  <c r="K121" i="8"/>
  <c r="F120" i="8"/>
  <c r="H120" i="8"/>
  <c r="J120" i="8"/>
  <c r="K120" i="8"/>
  <c r="H98" i="8"/>
  <c r="J98" i="8"/>
  <c r="H97" i="8"/>
  <c r="F61" i="8"/>
  <c r="H61" i="8"/>
  <c r="J61" i="8"/>
  <c r="K61" i="8"/>
  <c r="F60" i="8"/>
  <c r="H60" i="8"/>
  <c r="J60" i="8"/>
  <c r="H59" i="8"/>
  <c r="J59" i="8"/>
  <c r="F58" i="8"/>
  <c r="H58" i="8"/>
  <c r="J58" i="8"/>
  <c r="K58" i="8"/>
  <c r="F57" i="8"/>
  <c r="H57" i="8"/>
  <c r="J57" i="8"/>
  <c r="K57" i="8"/>
  <c r="H55" i="8"/>
  <c r="J55" i="8"/>
  <c r="F30" i="8"/>
  <c r="H30" i="8"/>
  <c r="J30" i="8"/>
  <c r="K30" i="8"/>
  <c r="F28" i="8"/>
  <c r="H28" i="8"/>
  <c r="J28" i="8"/>
  <c r="K28" i="8"/>
  <c r="K346" i="8" l="1"/>
  <c r="F346" i="8"/>
  <c r="K345" i="8"/>
  <c r="K118" i="6"/>
  <c r="J151" i="6"/>
  <c r="G23" i="7" s="1"/>
  <c r="I70" i="8" s="1"/>
  <c r="J70" i="8" s="1"/>
  <c r="J178" i="6"/>
  <c r="G27" i="7" s="1"/>
  <c r="I75" i="8" s="1"/>
  <c r="J75" i="8" s="1"/>
  <c r="K191" i="6"/>
  <c r="K225" i="6"/>
  <c r="J333" i="6"/>
  <c r="K459" i="6"/>
  <c r="K548" i="6"/>
  <c r="K573" i="6"/>
  <c r="I773" i="6"/>
  <c r="J773" i="6" s="1"/>
  <c r="H896" i="6"/>
  <c r="F155" i="7" s="1"/>
  <c r="G33" i="6" s="1"/>
  <c r="H33" i="6" s="1"/>
  <c r="E1115" i="6"/>
  <c r="K1115" i="6" s="1"/>
  <c r="F1236" i="6"/>
  <c r="E208" i="7" s="1"/>
  <c r="K940" i="6"/>
  <c r="K72" i="6"/>
  <c r="H202" i="6"/>
  <c r="K322" i="6"/>
  <c r="J461" i="6"/>
  <c r="G76" i="7" s="1"/>
  <c r="I170" i="8" s="1"/>
  <c r="J170" i="8" s="1"/>
  <c r="F896" i="6"/>
  <c r="E155" i="7" s="1"/>
  <c r="E33" i="6" s="1"/>
  <c r="L1080" i="6"/>
  <c r="J1093" i="6"/>
  <c r="G184" i="7" s="1"/>
  <c r="I526" i="6" s="1"/>
  <c r="J526" i="6" s="1"/>
  <c r="J527" i="6" s="1"/>
  <c r="G89" i="7" s="1"/>
  <c r="I240" i="8" s="1"/>
  <c r="J240" i="8" s="1"/>
  <c r="H1163" i="6"/>
  <c r="F195" i="7" s="1"/>
  <c r="G647" i="6" s="1"/>
  <c r="H647" i="6" s="1"/>
  <c r="L1245" i="6"/>
  <c r="H325" i="8"/>
  <c r="G18" i="9" s="1"/>
  <c r="H18" i="9" s="1"/>
  <c r="H68" i="6"/>
  <c r="F13" i="7" s="1"/>
  <c r="J611" i="6"/>
  <c r="G106" i="7" s="1"/>
  <c r="I273" i="8" s="1"/>
  <c r="J273" i="8" s="1"/>
  <c r="E725" i="6"/>
  <c r="F725" i="6" s="1"/>
  <c r="L725" i="6" s="1"/>
  <c r="H786" i="6"/>
  <c r="J1005" i="6"/>
  <c r="G172" i="7" s="1"/>
  <c r="I998" i="6" s="1"/>
  <c r="J998" i="6" s="1"/>
  <c r="J1000" i="6" s="1"/>
  <c r="G171" i="7" s="1"/>
  <c r="I354" i="6" s="1"/>
  <c r="J354" i="6" s="1"/>
  <c r="E813" i="6"/>
  <c r="F813" i="6" s="1"/>
  <c r="F325" i="8"/>
  <c r="E18" i="9" s="1"/>
  <c r="K340" i="8"/>
  <c r="J394" i="8"/>
  <c r="I20" i="9" s="1"/>
  <c r="J20" i="9" s="1"/>
  <c r="K10" i="6"/>
  <c r="J437" i="6"/>
  <c r="G71" i="7" s="1"/>
  <c r="I144" i="8" s="1"/>
  <c r="J144" i="8" s="1"/>
  <c r="J482" i="6"/>
  <c r="G81" i="7" s="1"/>
  <c r="I207" i="8" s="1"/>
  <c r="J207" i="8" s="1"/>
  <c r="H621" i="6"/>
  <c r="F108" i="7" s="1"/>
  <c r="G275" i="8" s="1"/>
  <c r="H275" i="8" s="1"/>
  <c r="E734" i="6"/>
  <c r="F734" i="6" s="1"/>
  <c r="L734" i="6" s="1"/>
  <c r="L1089" i="6"/>
  <c r="K1177" i="6"/>
  <c r="K348" i="8"/>
  <c r="L1061" i="6"/>
  <c r="J1264" i="6"/>
  <c r="G213" i="7" s="1"/>
  <c r="I767" i="6" s="1"/>
  <c r="J767" i="6" s="1"/>
  <c r="J768" i="6" s="1"/>
  <c r="G129" i="7" s="1"/>
  <c r="I335" i="8" s="1"/>
  <c r="J335" i="8" s="1"/>
  <c r="K206" i="6"/>
  <c r="K314" i="6"/>
  <c r="K605" i="6"/>
  <c r="H461" i="6"/>
  <c r="F76" i="7" s="1"/>
  <c r="G170" i="8" s="1"/>
  <c r="H170" i="8" s="1"/>
  <c r="H222" i="6"/>
  <c r="F35" i="7" s="1"/>
  <c r="G84" i="8" s="1"/>
  <c r="H84" i="8" s="1"/>
  <c r="F774" i="6"/>
  <c r="L797" i="6"/>
  <c r="F914" i="6"/>
  <c r="E158" i="7" s="1"/>
  <c r="J936" i="6"/>
  <c r="G162" i="7" s="1"/>
  <c r="L1079" i="6"/>
  <c r="L1114" i="6"/>
  <c r="H145" i="6"/>
  <c r="F22" i="7" s="1"/>
  <c r="G68" i="8" s="1"/>
  <c r="H68" i="8" s="1"/>
  <c r="L1177" i="6"/>
  <c r="K30" i="6"/>
  <c r="K27" i="6"/>
  <c r="H554" i="6"/>
  <c r="F94" i="7" s="1"/>
  <c r="G261" i="8" s="1"/>
  <c r="H261" i="8" s="1"/>
  <c r="H564" i="6"/>
  <c r="F96" i="7" s="1"/>
  <c r="G263" i="8" s="1"/>
  <c r="H263" i="8" s="1"/>
  <c r="H774" i="6"/>
  <c r="F130" i="7" s="1"/>
  <c r="G336" i="8" s="1"/>
  <c r="H336" i="8" s="1"/>
  <c r="H808" i="6"/>
  <c r="F137" i="7" s="1"/>
  <c r="G343" i="8" s="1"/>
  <c r="H343" i="8" s="1"/>
  <c r="K60" i="8"/>
  <c r="J616" i="6"/>
  <c r="G107" i="7" s="1"/>
  <c r="I274" i="8" s="1"/>
  <c r="J274" i="8" s="1"/>
  <c r="L1091" i="6"/>
  <c r="F98" i="8"/>
  <c r="K98" i="8"/>
  <c r="G72" i="8"/>
  <c r="H72" i="8" s="1"/>
  <c r="G52" i="8"/>
  <c r="H52" i="8" s="1"/>
  <c r="G53" i="8"/>
  <c r="H53" i="8" s="1"/>
  <c r="G83" i="8"/>
  <c r="H83" i="8" s="1"/>
  <c r="F597" i="6"/>
  <c r="F485" i="6"/>
  <c r="F486" i="6" s="1"/>
  <c r="E82" i="7" s="1"/>
  <c r="E208" i="8" s="1"/>
  <c r="K485" i="6"/>
  <c r="L917" i="6"/>
  <c r="F920" i="6"/>
  <c r="E159" i="7" s="1"/>
  <c r="E96" i="6" s="1"/>
  <c r="H91" i="6"/>
  <c r="F16" i="7" s="1"/>
  <c r="K302" i="6"/>
  <c r="F302" i="6"/>
  <c r="F1207" i="6"/>
  <c r="L1207" i="6" s="1"/>
  <c r="K1207" i="6"/>
  <c r="K32" i="6"/>
  <c r="J1232" i="6"/>
  <c r="J1236" i="6" s="1"/>
  <c r="G208" i="7" s="1"/>
  <c r="I735" i="6" s="1"/>
  <c r="J735" i="6" s="1"/>
  <c r="K1232" i="6"/>
  <c r="F960" i="6"/>
  <c r="K960" i="6"/>
  <c r="J121" i="6"/>
  <c r="G19" i="7" s="1"/>
  <c r="I65" i="8" s="1"/>
  <c r="J65" i="8" s="1"/>
  <c r="H217" i="6"/>
  <c r="F34" i="7" s="1"/>
  <c r="G82" i="8" s="1"/>
  <c r="H82" i="8" s="1"/>
  <c r="L271" i="6"/>
  <c r="J272" i="6"/>
  <c r="G44" i="7" s="1"/>
  <c r="I97" i="8" s="1"/>
  <c r="J97" i="8" s="1"/>
  <c r="L481" i="6"/>
  <c r="H1236" i="6"/>
  <c r="J1153" i="6"/>
  <c r="J1157" i="6" s="1"/>
  <c r="G194" i="7" s="1"/>
  <c r="N33" i="4" s="1"/>
  <c r="K1153" i="6"/>
  <c r="E129" i="6"/>
  <c r="E117" i="6"/>
  <c r="E87" i="6"/>
  <c r="E105" i="6"/>
  <c r="J417" i="8"/>
  <c r="I21" i="9" s="1"/>
  <c r="J21" i="9" s="1"/>
  <c r="L18" i="6"/>
  <c r="L41" i="6"/>
  <c r="H178" i="6"/>
  <c r="J319" i="6"/>
  <c r="J1028" i="6"/>
  <c r="G175" i="7" s="1"/>
  <c r="E131" i="6"/>
  <c r="E89" i="6"/>
  <c r="E107" i="6"/>
  <c r="E119" i="6"/>
  <c r="J79" i="6"/>
  <c r="G15" i="7" s="1"/>
  <c r="L773" i="6"/>
  <c r="L435" i="6"/>
  <c r="F437" i="6"/>
  <c r="E71" i="7" s="1"/>
  <c r="E144" i="8" s="1"/>
  <c r="F567" i="6"/>
  <c r="F569" i="6" s="1"/>
  <c r="K567" i="6"/>
  <c r="K190" i="8"/>
  <c r="K211" i="8"/>
  <c r="L26" i="6"/>
  <c r="E1048" i="6"/>
  <c r="E1041" i="6"/>
  <c r="E1034" i="6"/>
  <c r="E1019" i="6"/>
  <c r="E421" i="6"/>
  <c r="E355" i="6"/>
  <c r="E373" i="8"/>
  <c r="E1228" i="6"/>
  <c r="E860" i="6"/>
  <c r="E414" i="6"/>
  <c r="E1056" i="6"/>
  <c r="E188" i="6"/>
  <c r="E181" i="6"/>
  <c r="E174" i="6"/>
  <c r="E167" i="6"/>
  <c r="E160" i="6"/>
  <c r="L30" i="8"/>
  <c r="E328" i="6"/>
  <c r="E313" i="6"/>
  <c r="J62" i="6"/>
  <c r="J139" i="6"/>
  <c r="G21" i="7" s="1"/>
  <c r="I67" i="8" s="1"/>
  <c r="J67" i="8" s="1"/>
  <c r="L317" i="6"/>
  <c r="L27" i="6"/>
  <c r="K609" i="6"/>
  <c r="F609" i="6"/>
  <c r="F611" i="6" s="1"/>
  <c r="H212" i="6"/>
  <c r="F33" i="7" s="1"/>
  <c r="G81" i="8" s="1"/>
  <c r="H81" i="8" s="1"/>
  <c r="L340" i="6"/>
  <c r="J559" i="6"/>
  <c r="G95" i="7" s="1"/>
  <c r="I262" i="8" s="1"/>
  <c r="L563" i="6"/>
  <c r="L572" i="6"/>
  <c r="J886" i="6"/>
  <c r="G153" i="7" s="1"/>
  <c r="I874" i="6" s="1"/>
  <c r="J874" i="6" s="1"/>
  <c r="J875" i="6" s="1"/>
  <c r="G151" i="7" s="1"/>
  <c r="F945" i="6"/>
  <c r="E163" i="7" s="1"/>
  <c r="E291" i="6" s="1"/>
  <c r="F291" i="6" s="1"/>
  <c r="H1076" i="6"/>
  <c r="F181" i="7" s="1"/>
  <c r="G493" i="6" s="1"/>
  <c r="H493" i="6" s="1"/>
  <c r="E1139" i="6"/>
  <c r="E1130" i="6"/>
  <c r="I731" i="6"/>
  <c r="I722" i="6"/>
  <c r="E295" i="6"/>
  <c r="E289" i="6"/>
  <c r="E196" i="6"/>
  <c r="E730" i="6"/>
  <c r="F730" i="6" s="1"/>
  <c r="E721" i="6"/>
  <c r="E114" i="6"/>
  <c r="J238" i="6"/>
  <c r="G38" i="7" s="1"/>
  <c r="I87" i="8" s="1"/>
  <c r="J87" i="8" s="1"/>
  <c r="H437" i="6"/>
  <c r="F71" i="7" s="1"/>
  <c r="G144" i="8" s="1"/>
  <c r="H144" i="8" s="1"/>
  <c r="H902" i="6"/>
  <c r="F156" i="7" s="1"/>
  <c r="G47" i="6" s="1"/>
  <c r="H47" i="6" s="1"/>
  <c r="L1010" i="6"/>
  <c r="K1062" i="6"/>
  <c r="K1274" i="6"/>
  <c r="E259" i="6"/>
  <c r="E1196" i="6"/>
  <c r="E252" i="6"/>
  <c r="E150" i="6"/>
  <c r="E156" i="6"/>
  <c r="E138" i="6"/>
  <c r="E468" i="6"/>
  <c r="E464" i="6"/>
  <c r="E84" i="6"/>
  <c r="E88" i="6"/>
  <c r="E103" i="6"/>
  <c r="E144" i="6"/>
  <c r="E189" i="6"/>
  <c r="K275" i="6"/>
  <c r="J185" i="6"/>
  <c r="G28" i="7" s="1"/>
  <c r="I76" i="8" s="1"/>
  <c r="J76" i="8" s="1"/>
  <c r="L573" i="6"/>
  <c r="J606" i="6"/>
  <c r="G105" i="7" s="1"/>
  <c r="I272" i="8" s="1"/>
  <c r="J272" i="8" s="1"/>
  <c r="L813" i="6"/>
  <c r="H936" i="6"/>
  <c r="F162" i="7" s="1"/>
  <c r="L1251" i="6"/>
  <c r="E58" i="4"/>
  <c r="E241" i="6"/>
  <c r="E1171" i="6"/>
  <c r="E1138" i="6"/>
  <c r="E1129" i="6"/>
  <c r="F1129" i="6" s="1"/>
  <c r="E226" i="6"/>
  <c r="E279" i="6"/>
  <c r="F279" i="6" s="1"/>
  <c r="E411" i="6"/>
  <c r="J554" i="6"/>
  <c r="G94" i="7" s="1"/>
  <c r="I261" i="8" s="1"/>
  <c r="J261" i="8" s="1"/>
  <c r="F584" i="6"/>
  <c r="E100" i="7" s="1"/>
  <c r="E267" i="8" s="1"/>
  <c r="F267" i="8" s="1"/>
  <c r="J808" i="6"/>
  <c r="G137" i="7" s="1"/>
  <c r="I343" i="8" s="1"/>
  <c r="J343" i="8" s="1"/>
  <c r="J908" i="6"/>
  <c r="G157" i="7" s="1"/>
  <c r="H1028" i="6"/>
  <c r="I1258" i="6"/>
  <c r="J1258" i="6" s="1"/>
  <c r="J1259" i="6" s="1"/>
  <c r="G212" i="7" s="1"/>
  <c r="I763" i="6" s="1"/>
  <c r="J763" i="6" s="1"/>
  <c r="J764" i="6" s="1"/>
  <c r="G128" i="7" s="1"/>
  <c r="I334" i="8" s="1"/>
  <c r="J334" i="8" s="1"/>
  <c r="J597" i="6"/>
  <c r="G103" i="7" s="1"/>
  <c r="I270" i="8" s="1"/>
  <c r="J270" i="8" s="1"/>
  <c r="E125" i="6"/>
  <c r="E113" i="6"/>
  <c r="E1131" i="6"/>
  <c r="E1140" i="6"/>
  <c r="E136" i="6"/>
  <c r="E142" i="6"/>
  <c r="E148" i="6"/>
  <c r="K24" i="6"/>
  <c r="E115" i="6"/>
  <c r="E182" i="6"/>
  <c r="L396" i="8"/>
  <c r="L37" i="6"/>
  <c r="H343" i="6"/>
  <c r="F53" i="7" s="1"/>
  <c r="G126" i="8" s="1"/>
  <c r="H126" i="8" s="1"/>
  <c r="I868" i="6"/>
  <c r="J868" i="6" s="1"/>
  <c r="H886" i="6"/>
  <c r="F153" i="7" s="1"/>
  <c r="G874" i="6" s="1"/>
  <c r="H874" i="6" s="1"/>
  <c r="H914" i="6"/>
  <c r="F158" i="7" s="1"/>
  <c r="G53" i="6" s="1"/>
  <c r="H53" i="6" s="1"/>
  <c r="I925" i="6"/>
  <c r="J925" i="6" s="1"/>
  <c r="H995" i="6"/>
  <c r="F170" i="7" s="1"/>
  <c r="G412" i="6" s="1"/>
  <c r="H412" i="6" s="1"/>
  <c r="H1013" i="6"/>
  <c r="F173" i="7" s="1"/>
  <c r="G999" i="6" s="1"/>
  <c r="H999" i="6" s="1"/>
  <c r="H1000" i="6" s="1"/>
  <c r="F171" i="7" s="1"/>
  <c r="G354" i="6" s="1"/>
  <c r="H354" i="6" s="1"/>
  <c r="L1068" i="6"/>
  <c r="J1081" i="6"/>
  <c r="G182" i="7" s="1"/>
  <c r="I494" i="6" s="1"/>
  <c r="J494" i="6" s="1"/>
  <c r="L1088" i="6"/>
  <c r="L1239" i="6"/>
  <c r="F1259" i="6"/>
  <c r="E212" i="7" s="1"/>
  <c r="E845" i="6" s="1"/>
  <c r="F845" i="6" s="1"/>
  <c r="F846" i="6" s="1"/>
  <c r="E146" i="7" s="1"/>
  <c r="E352" i="8" s="1"/>
  <c r="C59" i="4"/>
  <c r="E326" i="6"/>
  <c r="E311" i="6"/>
  <c r="E190" i="6"/>
  <c r="E183" i="6"/>
  <c r="E176" i="6"/>
  <c r="E169" i="6"/>
  <c r="F169" i="6" s="1"/>
  <c r="E162" i="6"/>
  <c r="E48" i="6"/>
  <c r="E61" i="6"/>
  <c r="E71" i="6"/>
  <c r="E85" i="6"/>
  <c r="J621" i="6"/>
  <c r="J896" i="6"/>
  <c r="I919" i="6"/>
  <c r="L1027" i="6"/>
  <c r="J1108" i="6"/>
  <c r="G187" i="7" s="1"/>
  <c r="I536" i="6" s="1"/>
  <c r="J536" i="6" s="1"/>
  <c r="H1150" i="6"/>
  <c r="E59" i="8"/>
  <c r="E55" i="8"/>
  <c r="E128" i="6"/>
  <c r="E116" i="6"/>
  <c r="E327" i="6"/>
  <c r="E312" i="6"/>
  <c r="E624" i="6"/>
  <c r="E614" i="6"/>
  <c r="E175" i="6"/>
  <c r="E216" i="6"/>
  <c r="J569" i="6"/>
  <c r="G97" i="7" s="1"/>
  <c r="I264" i="8" s="1"/>
  <c r="J264" i="8" s="1"/>
  <c r="E625" i="6"/>
  <c r="E615" i="6"/>
  <c r="E620" i="6"/>
  <c r="E130" i="6"/>
  <c r="K230" i="6"/>
  <c r="E472" i="6"/>
  <c r="K1106" i="6"/>
  <c r="J1013" i="6"/>
  <c r="G173" i="7" s="1"/>
  <c r="I999" i="6" s="1"/>
  <c r="J999" i="6" s="1"/>
  <c r="L1234" i="6"/>
  <c r="E374" i="8"/>
  <c r="E962" i="6"/>
  <c r="E950" i="6"/>
  <c r="E985" i="6"/>
  <c r="E956" i="6"/>
  <c r="E1201" i="6"/>
  <c r="E255" i="6"/>
  <c r="E243" i="6"/>
  <c r="E1057" i="6"/>
  <c r="E267" i="6"/>
  <c r="E1049" i="6"/>
  <c r="E132" i="6"/>
  <c r="E120" i="6"/>
  <c r="E65" i="6"/>
  <c r="E86" i="6"/>
  <c r="E90" i="6"/>
  <c r="E112" i="6"/>
  <c r="E168" i="6"/>
  <c r="F168" i="6" s="1"/>
  <c r="K441" i="6"/>
  <c r="E807" i="6"/>
  <c r="K807" i="6" s="1"/>
  <c r="L1137" i="6"/>
  <c r="E1178" i="6"/>
  <c r="E1004" i="6"/>
  <c r="E1106" i="6"/>
  <c r="F1106" i="6" s="1"/>
  <c r="F1108" i="6" s="1"/>
  <c r="E187" i="7" s="1"/>
  <c r="E1096" i="6"/>
  <c r="E248" i="6"/>
  <c r="H335" i="6"/>
  <c r="F52" i="7" s="1"/>
  <c r="G125" i="8" s="1"/>
  <c r="H125" i="8" s="1"/>
  <c r="L476" i="6"/>
  <c r="J549" i="6"/>
  <c r="G93" i="7" s="1"/>
  <c r="I260" i="8" s="1"/>
  <c r="J945" i="6"/>
  <c r="G163" i="7" s="1"/>
  <c r="I291" i="6" s="1"/>
  <c r="J291" i="6" s="1"/>
  <c r="H1157" i="6"/>
  <c r="F194" i="7" s="1"/>
  <c r="C55" i="4"/>
  <c r="E1147" i="6"/>
  <c r="E1154" i="6"/>
  <c r="E1024" i="6"/>
  <c r="E879" i="6"/>
  <c r="E231" i="6"/>
  <c r="E201" i="6"/>
  <c r="E126" i="6"/>
  <c r="E329" i="6"/>
  <c r="G692" i="6"/>
  <c r="H692" i="6" s="1"/>
  <c r="H62" i="6"/>
  <c r="F12" i="7" s="1"/>
  <c r="H238" i="6"/>
  <c r="F38" i="7" s="1"/>
  <c r="G87" i="8" s="1"/>
  <c r="H87" i="8" s="1"/>
  <c r="L318" i="6"/>
  <c r="F482" i="6"/>
  <c r="E81" i="7" s="1"/>
  <c r="E207" i="8" s="1"/>
  <c r="L557" i="6"/>
  <c r="I913" i="6"/>
  <c r="J913" i="6" s="1"/>
  <c r="J914" i="6" s="1"/>
  <c r="G158" i="7" s="1"/>
  <c r="I53" i="6" s="1"/>
  <c r="J53" i="6" s="1"/>
  <c r="E970" i="6"/>
  <c r="K970" i="6" s="1"/>
  <c r="J1150" i="6"/>
  <c r="G193" i="7" s="1"/>
  <c r="N27" i="4" s="1"/>
  <c r="L1216" i="6"/>
  <c r="L1225" i="6"/>
  <c r="E205" i="6"/>
  <c r="E195" i="6"/>
  <c r="E210" i="6"/>
  <c r="E221" i="6"/>
  <c r="E211" i="6"/>
  <c r="E332" i="6"/>
  <c r="E316" i="6"/>
  <c r="E59" i="6"/>
  <c r="E106" i="6"/>
  <c r="K262" i="6"/>
  <c r="J584" i="6"/>
  <c r="G100" i="7" s="1"/>
  <c r="I267" i="8" s="1"/>
  <c r="J267" i="8" s="1"/>
  <c r="J579" i="6"/>
  <c r="G99" i="7" s="1"/>
  <c r="I266" i="8" s="1"/>
  <c r="J266" i="8" s="1"/>
  <c r="H626" i="6"/>
  <c r="K419" i="8"/>
  <c r="L419" i="8"/>
  <c r="L440" i="8" s="1"/>
  <c r="F23" i="9"/>
  <c r="E22" i="9" s="1"/>
  <c r="K23" i="9"/>
  <c r="L402" i="8"/>
  <c r="L401" i="8"/>
  <c r="L400" i="8"/>
  <c r="L399" i="8"/>
  <c r="L398" i="8"/>
  <c r="L397" i="8"/>
  <c r="F417" i="8"/>
  <c r="E21" i="9" s="1"/>
  <c r="F21" i="9" s="1"/>
  <c r="H417" i="8"/>
  <c r="G21" i="9" s="1"/>
  <c r="H21" i="9" s="1"/>
  <c r="L375" i="8"/>
  <c r="L348" i="8"/>
  <c r="L346" i="8"/>
  <c r="L345" i="8"/>
  <c r="L340" i="8"/>
  <c r="L305" i="8"/>
  <c r="L304" i="8"/>
  <c r="K18" i="9"/>
  <c r="F18" i="9"/>
  <c r="L271" i="8"/>
  <c r="L263" i="8"/>
  <c r="L259" i="8"/>
  <c r="L258" i="8"/>
  <c r="L211" i="8"/>
  <c r="L210" i="8"/>
  <c r="L206" i="8"/>
  <c r="L205" i="8"/>
  <c r="L204" i="8"/>
  <c r="L203" i="8"/>
  <c r="L202" i="8"/>
  <c r="L201" i="8"/>
  <c r="L200" i="8"/>
  <c r="L199" i="8"/>
  <c r="L198" i="8"/>
  <c r="L193" i="8"/>
  <c r="L192" i="8"/>
  <c r="L191" i="8"/>
  <c r="L190" i="8"/>
  <c r="L189" i="8"/>
  <c r="L122" i="8"/>
  <c r="L121" i="8"/>
  <c r="L120" i="8"/>
  <c r="L98" i="8"/>
  <c r="L61" i="8"/>
  <c r="L60" i="8"/>
  <c r="L58" i="8"/>
  <c r="L57" i="8"/>
  <c r="L28" i="8"/>
  <c r="H1271" i="6"/>
  <c r="F214" i="7" s="1"/>
  <c r="G837" i="6" s="1"/>
  <c r="H837" i="6" s="1"/>
  <c r="H838" i="6" s="1"/>
  <c r="F144" i="7" s="1"/>
  <c r="G350" i="8" s="1"/>
  <c r="H350" i="8" s="1"/>
  <c r="F1269" i="6"/>
  <c r="L1275" i="6"/>
  <c r="L1274" i="6"/>
  <c r="L1268" i="6"/>
  <c r="E1270" i="6"/>
  <c r="F1270" i="6" s="1"/>
  <c r="L1267" i="6"/>
  <c r="L1263" i="6"/>
  <c r="L1262" i="6"/>
  <c r="F1264" i="6"/>
  <c r="E213" i="7" s="1"/>
  <c r="E767" i="6" s="1"/>
  <c r="K1262" i="6"/>
  <c r="H1259" i="6"/>
  <c r="L1257" i="6"/>
  <c r="L1256" i="6"/>
  <c r="I849" i="6"/>
  <c r="J849" i="6" s="1"/>
  <c r="J850" i="6" s="1"/>
  <c r="G147" i="7" s="1"/>
  <c r="I353" i="8" s="1"/>
  <c r="J353" i="8" s="1"/>
  <c r="L1252" i="6"/>
  <c r="I755" i="6"/>
  <c r="J755" i="6" s="1"/>
  <c r="I750" i="6"/>
  <c r="J750" i="6" s="1"/>
  <c r="I745" i="6"/>
  <c r="J745" i="6" s="1"/>
  <c r="G745" i="6"/>
  <c r="H745" i="6" s="1"/>
  <c r="G755" i="6"/>
  <c r="H755" i="6" s="1"/>
  <c r="G750" i="6"/>
  <c r="H750" i="6" s="1"/>
  <c r="F1253" i="6"/>
  <c r="E211" i="7" s="1"/>
  <c r="J1248" i="6"/>
  <c r="G210" i="7" s="1"/>
  <c r="I740" i="6" s="1"/>
  <c r="J740" i="6" s="1"/>
  <c r="H1248" i="6"/>
  <c r="L1246" i="6"/>
  <c r="F1248" i="6"/>
  <c r="E210" i="7" s="1"/>
  <c r="E740" i="6" s="1"/>
  <c r="F740" i="6" s="1"/>
  <c r="K1247" i="6"/>
  <c r="L1240" i="6"/>
  <c r="H1242" i="6"/>
  <c r="F209" i="7" s="1"/>
  <c r="I1241" i="6"/>
  <c r="J1241" i="6" s="1"/>
  <c r="J1242" i="6" s="1"/>
  <c r="G209" i="7" s="1"/>
  <c r="E754" i="6"/>
  <c r="E749" i="6"/>
  <c r="E744" i="6"/>
  <c r="E739" i="6"/>
  <c r="L1235" i="6"/>
  <c r="L1233" i="6"/>
  <c r="I726" i="6"/>
  <c r="J726" i="6" s="1"/>
  <c r="E735" i="6"/>
  <c r="E726" i="6"/>
  <c r="K1234" i="6"/>
  <c r="L1232" i="6"/>
  <c r="L1236" i="6"/>
  <c r="L1211" i="6"/>
  <c r="F1208" i="6"/>
  <c r="E203" i="7" s="1"/>
  <c r="J1208" i="6"/>
  <c r="G203" i="7" s="1"/>
  <c r="I703" i="6" s="1"/>
  <c r="J703" i="6" s="1"/>
  <c r="H1208" i="6"/>
  <c r="F203" i="7" s="1"/>
  <c r="G703" i="6" s="1"/>
  <c r="H703" i="6" s="1"/>
  <c r="L1206" i="6"/>
  <c r="L1205" i="6"/>
  <c r="G698" i="6"/>
  <c r="H698" i="6" s="1"/>
  <c r="G685" i="6"/>
  <c r="H685" i="6" s="1"/>
  <c r="L1191" i="6"/>
  <c r="H1188" i="6"/>
  <c r="F199" i="7" s="1"/>
  <c r="G1176" i="6" s="1"/>
  <c r="H1176" i="6" s="1"/>
  <c r="H1182" i="6" s="1"/>
  <c r="F198" i="7" s="1"/>
  <c r="G659" i="6" s="1"/>
  <c r="H659" i="6" s="1"/>
  <c r="L1186" i="6"/>
  <c r="J1182" i="6"/>
  <c r="G198" i="7" s="1"/>
  <c r="I650" i="6" s="1"/>
  <c r="J650" i="6" s="1"/>
  <c r="E1187" i="6"/>
  <c r="L1185" i="6"/>
  <c r="L1180" i="6"/>
  <c r="K1181" i="6"/>
  <c r="L1166" i="6"/>
  <c r="L1162" i="6"/>
  <c r="I629" i="6"/>
  <c r="J629" i="6" s="1"/>
  <c r="I656" i="6"/>
  <c r="J656" i="6" s="1"/>
  <c r="I647" i="6"/>
  <c r="J647" i="6" s="1"/>
  <c r="I674" i="6"/>
  <c r="J674" i="6" s="1"/>
  <c r="I638" i="6"/>
  <c r="J638" i="6" s="1"/>
  <c r="G638" i="6"/>
  <c r="H638" i="6" s="1"/>
  <c r="G629" i="6"/>
  <c r="H629" i="6" s="1"/>
  <c r="G674" i="6"/>
  <c r="H674" i="6" s="1"/>
  <c r="G665" i="6"/>
  <c r="H665" i="6" s="1"/>
  <c r="L1160" i="6"/>
  <c r="G656" i="6"/>
  <c r="H656" i="6" s="1"/>
  <c r="F1161" i="6"/>
  <c r="L1156" i="6"/>
  <c r="D33" i="4"/>
  <c r="C32" i="4"/>
  <c r="N32" i="4"/>
  <c r="L1153" i="6"/>
  <c r="L1149" i="6"/>
  <c r="D27" i="4"/>
  <c r="L1146" i="6"/>
  <c r="L1128" i="6"/>
  <c r="J1117" i="6"/>
  <c r="G188" i="7" s="1"/>
  <c r="I538" i="6" s="1"/>
  <c r="J538" i="6" s="1"/>
  <c r="L1113" i="6"/>
  <c r="G1116" i="6"/>
  <c r="L1112" i="6"/>
  <c r="L1111" i="6"/>
  <c r="F1115" i="6"/>
  <c r="L1106" i="6"/>
  <c r="H1107" i="6"/>
  <c r="E536" i="6"/>
  <c r="L1101" i="6"/>
  <c r="I518" i="6"/>
  <c r="J518" i="6" s="1"/>
  <c r="I524" i="6"/>
  <c r="J524" i="6" s="1"/>
  <c r="G530" i="6"/>
  <c r="H530" i="6" s="1"/>
  <c r="G524" i="6"/>
  <c r="H524" i="6" s="1"/>
  <c r="G518" i="6"/>
  <c r="H518" i="6" s="1"/>
  <c r="E1102" i="6"/>
  <c r="L1100" i="6"/>
  <c r="I500" i="6"/>
  <c r="J500" i="6" s="1"/>
  <c r="I506" i="6"/>
  <c r="J506" i="6" s="1"/>
  <c r="G500" i="6"/>
  <c r="H500" i="6" s="1"/>
  <c r="G506" i="6"/>
  <c r="H506" i="6" s="1"/>
  <c r="L1090" i="6"/>
  <c r="H1093" i="6"/>
  <c r="F184" i="7" s="1"/>
  <c r="E1092" i="6"/>
  <c r="I508" i="6"/>
  <c r="J508" i="6" s="1"/>
  <c r="I532" i="6"/>
  <c r="J532" i="6" s="1"/>
  <c r="I496" i="6"/>
  <c r="J496" i="6" s="1"/>
  <c r="I520" i="6"/>
  <c r="J520" i="6" s="1"/>
  <c r="I502" i="6"/>
  <c r="J502" i="6" s="1"/>
  <c r="I519" i="6"/>
  <c r="J519" i="6" s="1"/>
  <c r="I513" i="6"/>
  <c r="J513" i="6" s="1"/>
  <c r="I525" i="6"/>
  <c r="J525" i="6" s="1"/>
  <c r="I507" i="6"/>
  <c r="J507" i="6" s="1"/>
  <c r="I537" i="6"/>
  <c r="J537" i="6" s="1"/>
  <c r="I501" i="6"/>
  <c r="J501" i="6" s="1"/>
  <c r="I531" i="6"/>
  <c r="J531" i="6" s="1"/>
  <c r="I495" i="6"/>
  <c r="J495" i="6" s="1"/>
  <c r="J497" i="6" s="1"/>
  <c r="G84" i="7" s="1"/>
  <c r="I235" i="8" s="1"/>
  <c r="J235" i="8" s="1"/>
  <c r="L1084" i="6"/>
  <c r="E531" i="6"/>
  <c r="E519" i="6"/>
  <c r="E507" i="6"/>
  <c r="F507" i="6" s="1"/>
  <c r="E495" i="6"/>
  <c r="E537" i="6"/>
  <c r="E525" i="6"/>
  <c r="E513" i="6"/>
  <c r="E501" i="6"/>
  <c r="L1085" i="6"/>
  <c r="F1081" i="6"/>
  <c r="L1081" i="6" s="1"/>
  <c r="E182" i="7"/>
  <c r="L1074" i="6"/>
  <c r="L1073" i="6"/>
  <c r="E1075" i="6"/>
  <c r="L1069" i="6"/>
  <c r="L1066" i="6"/>
  <c r="L1065" i="6"/>
  <c r="L1064" i="6"/>
  <c r="L1062" i="6"/>
  <c r="L1053" i="6"/>
  <c r="L1045" i="6"/>
  <c r="L1038" i="6"/>
  <c r="L1031" i="6"/>
  <c r="L1026" i="6"/>
  <c r="I374" i="6"/>
  <c r="J374" i="6" s="1"/>
  <c r="I366" i="6"/>
  <c r="J366" i="6" s="1"/>
  <c r="I360" i="6"/>
  <c r="J360" i="6" s="1"/>
  <c r="L1023" i="6"/>
  <c r="L1016" i="6"/>
  <c r="L1011" i="6"/>
  <c r="L1009" i="6"/>
  <c r="L1008" i="6"/>
  <c r="E1012" i="6"/>
  <c r="L1003" i="6"/>
  <c r="L992" i="6"/>
  <c r="E994" i="6"/>
  <c r="F994" i="6" s="1"/>
  <c r="L994" i="6" s="1"/>
  <c r="L991" i="6"/>
  <c r="I993" i="6"/>
  <c r="J993" i="6" s="1"/>
  <c r="J995" i="6" s="1"/>
  <c r="G170" i="7" s="1"/>
  <c r="L990" i="6"/>
  <c r="L989" i="6"/>
  <c r="L983" i="6"/>
  <c r="L977" i="6"/>
  <c r="L976" i="6"/>
  <c r="K975" i="6"/>
  <c r="L975" i="6"/>
  <c r="H980" i="6"/>
  <c r="F168" i="7" s="1"/>
  <c r="L974" i="6"/>
  <c r="E979" i="6"/>
  <c r="F979" i="6" s="1"/>
  <c r="I978" i="6"/>
  <c r="J978" i="6" s="1"/>
  <c r="J980" i="6" s="1"/>
  <c r="G168" i="7" s="1"/>
  <c r="L968" i="6"/>
  <c r="L967" i="6"/>
  <c r="H971" i="6"/>
  <c r="F167" i="7" s="1"/>
  <c r="I969" i="6"/>
  <c r="J969" i="6" s="1"/>
  <c r="J971" i="6" s="1"/>
  <c r="G167" i="7" s="1"/>
  <c r="L966" i="6"/>
  <c r="L960" i="6"/>
  <c r="L954" i="6"/>
  <c r="L948" i="6"/>
  <c r="L944" i="6"/>
  <c r="L943" i="6"/>
  <c r="L942" i="6"/>
  <c r="H945" i="6"/>
  <c r="F163" i="7" s="1"/>
  <c r="G291" i="6" s="1"/>
  <c r="H291" i="6" s="1"/>
  <c r="L941" i="6"/>
  <c r="E935" i="6"/>
  <c r="L934" i="6"/>
  <c r="I296" i="6"/>
  <c r="J296" i="6" s="1"/>
  <c r="J297" i="6" s="1"/>
  <c r="G49" i="7" s="1"/>
  <c r="I102" i="8" s="1"/>
  <c r="J102" i="8" s="1"/>
  <c r="I290" i="6"/>
  <c r="J290" i="6" s="1"/>
  <c r="J292" i="6" s="1"/>
  <c r="G48" i="7" s="1"/>
  <c r="I101" i="8" s="1"/>
  <c r="J101" i="8" s="1"/>
  <c r="G296" i="6"/>
  <c r="H296" i="6" s="1"/>
  <c r="H297" i="6" s="1"/>
  <c r="F49" i="7" s="1"/>
  <c r="G102" i="8" s="1"/>
  <c r="H102" i="8" s="1"/>
  <c r="G290" i="6"/>
  <c r="H290" i="6" s="1"/>
  <c r="L933" i="6"/>
  <c r="L930" i="6"/>
  <c r="I285" i="6"/>
  <c r="J285" i="6" s="1"/>
  <c r="J286" i="6" s="1"/>
  <c r="G47" i="7" s="1"/>
  <c r="I100" i="8" s="1"/>
  <c r="J100" i="8" s="1"/>
  <c r="J281" i="6"/>
  <c r="G285" i="6"/>
  <c r="H285" i="6" s="1"/>
  <c r="H286" i="6" s="1"/>
  <c r="F47" i="7" s="1"/>
  <c r="G100" i="8" s="1"/>
  <c r="H100" i="8" s="1"/>
  <c r="L929" i="6"/>
  <c r="J926" i="6"/>
  <c r="G160" i="7" s="1"/>
  <c r="L924" i="6"/>
  <c r="H926" i="6"/>
  <c r="F160" i="7" s="1"/>
  <c r="L923" i="6"/>
  <c r="L918" i="6"/>
  <c r="J919" i="6"/>
  <c r="J920" i="6" s="1"/>
  <c r="G159" i="7" s="1"/>
  <c r="I96" i="6" s="1"/>
  <c r="J96" i="6" s="1"/>
  <c r="J97" i="6" s="1"/>
  <c r="G17" i="7" s="1"/>
  <c r="I62" i="8" s="1"/>
  <c r="J62" i="8" s="1"/>
  <c r="K919" i="6"/>
  <c r="H920" i="6"/>
  <c r="F159" i="7" s="1"/>
  <c r="G96" i="6" s="1"/>
  <c r="H96" i="6" s="1"/>
  <c r="H97" i="6" s="1"/>
  <c r="F17" i="7" s="1"/>
  <c r="G62" i="8" s="1"/>
  <c r="H62" i="8" s="1"/>
  <c r="F96" i="6"/>
  <c r="L912" i="6"/>
  <c r="L911" i="6"/>
  <c r="E53" i="6"/>
  <c r="L907" i="6"/>
  <c r="L906" i="6"/>
  <c r="F908" i="6"/>
  <c r="E157" i="7" s="1"/>
  <c r="E55" i="6" s="1"/>
  <c r="I55" i="6"/>
  <c r="J55" i="6" s="1"/>
  <c r="I49" i="6"/>
  <c r="J49" i="6" s="1"/>
  <c r="L905" i="6"/>
  <c r="H908" i="6"/>
  <c r="F157" i="7" s="1"/>
  <c r="L900" i="6"/>
  <c r="F902" i="6"/>
  <c r="L899" i="6"/>
  <c r="J901" i="6"/>
  <c r="E156" i="7"/>
  <c r="E47" i="6" s="1"/>
  <c r="L895" i="6"/>
  <c r="L894" i="6"/>
  <c r="F33" i="6"/>
  <c r="F34" i="6" s="1"/>
  <c r="E7" i="7" s="1"/>
  <c r="E8" i="8" s="1"/>
  <c r="L896" i="6"/>
  <c r="J890" i="6"/>
  <c r="J891" i="6" s="1"/>
  <c r="G154" i="7" s="1"/>
  <c r="I20" i="6" s="1"/>
  <c r="J20" i="6" s="1"/>
  <c r="K890" i="6"/>
  <c r="L889" i="6"/>
  <c r="H891" i="6"/>
  <c r="F154" i="7" s="1"/>
  <c r="G20" i="6" s="1"/>
  <c r="H20" i="6" s="1"/>
  <c r="E885" i="6"/>
  <c r="L884" i="6"/>
  <c r="L883" i="6"/>
  <c r="H875" i="6"/>
  <c r="F151" i="7" s="1"/>
  <c r="L878" i="6"/>
  <c r="H870" i="6"/>
  <c r="F150" i="7" s="1"/>
  <c r="L866" i="6"/>
  <c r="J870" i="6"/>
  <c r="G150" i="7" s="1"/>
  <c r="L865" i="6"/>
  <c r="E869" i="6"/>
  <c r="L864" i="6"/>
  <c r="L857" i="6"/>
  <c r="L853" i="6"/>
  <c r="L854" i="6"/>
  <c r="H842" i="6"/>
  <c r="F145" i="7" s="1"/>
  <c r="G351" i="8" s="1"/>
  <c r="L841" i="6"/>
  <c r="L834" i="6"/>
  <c r="L833" i="6"/>
  <c r="H142" i="7"/>
  <c r="L829" i="6"/>
  <c r="L830" i="6"/>
  <c r="L825" i="6"/>
  <c r="L826" i="6"/>
  <c r="L821" i="6"/>
  <c r="L817" i="6"/>
  <c r="H139" i="7"/>
  <c r="L818" i="6"/>
  <c r="J814" i="6"/>
  <c r="G138" i="7" s="1"/>
  <c r="I344" i="8" s="1"/>
  <c r="J344" i="8" s="1"/>
  <c r="L812" i="6"/>
  <c r="H814" i="6"/>
  <c r="F138" i="7" s="1"/>
  <c r="G344" i="8" s="1"/>
  <c r="H344" i="8" s="1"/>
  <c r="F814" i="6"/>
  <c r="L814" i="6" s="1"/>
  <c r="K813" i="6"/>
  <c r="L811" i="6"/>
  <c r="L806" i="6"/>
  <c r="L805" i="6"/>
  <c r="L802" i="6"/>
  <c r="E136" i="7"/>
  <c r="L801" i="6"/>
  <c r="L798" i="6"/>
  <c r="E135" i="7"/>
  <c r="E341" i="8" s="1"/>
  <c r="L794" i="6"/>
  <c r="H134" i="7"/>
  <c r="L793" i="6"/>
  <c r="L789" i="6"/>
  <c r="L790" i="6"/>
  <c r="L784" i="6"/>
  <c r="I785" i="6"/>
  <c r="J785" i="6" s="1"/>
  <c r="L778" i="6"/>
  <c r="F780" i="6"/>
  <c r="E131" i="7" s="1"/>
  <c r="E337" i="8" s="1"/>
  <c r="J780" i="6"/>
  <c r="G131" i="7" s="1"/>
  <c r="I337" i="8" s="1"/>
  <c r="J337" i="8" s="1"/>
  <c r="L777" i="6"/>
  <c r="H780" i="6"/>
  <c r="F131" i="7" s="1"/>
  <c r="G337" i="8" s="1"/>
  <c r="H337" i="8" s="1"/>
  <c r="J774" i="6"/>
  <c r="G130" i="7" s="1"/>
  <c r="I336" i="8" s="1"/>
  <c r="J336" i="8" s="1"/>
  <c r="E130" i="7"/>
  <c r="E336" i="8" s="1"/>
  <c r="K733" i="6"/>
  <c r="L733" i="6"/>
  <c r="L732" i="6"/>
  <c r="K730" i="6"/>
  <c r="L730" i="6"/>
  <c r="L724" i="6"/>
  <c r="L723" i="6"/>
  <c r="L619" i="6"/>
  <c r="H616" i="6"/>
  <c r="F107" i="7" s="1"/>
  <c r="G274" i="8" s="1"/>
  <c r="H274" i="8" s="1"/>
  <c r="L610" i="6"/>
  <c r="L609" i="6"/>
  <c r="L611" i="6"/>
  <c r="E106" i="7"/>
  <c r="H605" i="6"/>
  <c r="L605" i="6" s="1"/>
  <c r="L604" i="6"/>
  <c r="H606" i="6"/>
  <c r="L600" i="6"/>
  <c r="E103" i="7"/>
  <c r="E270" i="8" s="1"/>
  <c r="L595" i="6"/>
  <c r="L591" i="6"/>
  <c r="L592" i="6"/>
  <c r="K587" i="6"/>
  <c r="L587" i="6"/>
  <c r="F588" i="6"/>
  <c r="E101" i="7" s="1"/>
  <c r="E268" i="8" s="1"/>
  <c r="L583" i="6"/>
  <c r="H584" i="6"/>
  <c r="F100" i="7" s="1"/>
  <c r="L582" i="6"/>
  <c r="K578" i="6"/>
  <c r="H578" i="6"/>
  <c r="H579" i="6" s="1"/>
  <c r="F99" i="7" s="1"/>
  <c r="L577" i="6"/>
  <c r="J574" i="6"/>
  <c r="G98" i="7" s="1"/>
  <c r="I265" i="8" s="1"/>
  <c r="J265" i="8" s="1"/>
  <c r="H574" i="6"/>
  <c r="F98" i="7" s="1"/>
  <c r="G265" i="8" s="1"/>
  <c r="H265" i="8" s="1"/>
  <c r="E98" i="7"/>
  <c r="E265" i="8" s="1"/>
  <c r="L568" i="6"/>
  <c r="L569" i="6"/>
  <c r="L567" i="6"/>
  <c r="E97" i="7"/>
  <c r="L562" i="6"/>
  <c r="L564" i="6"/>
  <c r="L558" i="6"/>
  <c r="L559" i="6"/>
  <c r="H95" i="7"/>
  <c r="K553" i="6"/>
  <c r="L553" i="6"/>
  <c r="L552" i="6"/>
  <c r="K552" i="6"/>
  <c r="F554" i="6"/>
  <c r="E94" i="7" s="1"/>
  <c r="L548" i="6"/>
  <c r="L547" i="6"/>
  <c r="L549" i="6"/>
  <c r="L485" i="6"/>
  <c r="L486" i="6"/>
  <c r="L482" i="6"/>
  <c r="F477" i="6"/>
  <c r="E80" i="7" s="1"/>
  <c r="E197" i="8" s="1"/>
  <c r="L460" i="6"/>
  <c r="F461" i="6"/>
  <c r="E76" i="7" s="1"/>
  <c r="E170" i="8" s="1"/>
  <c r="L459" i="6"/>
  <c r="L458" i="6"/>
  <c r="H455" i="6"/>
  <c r="F75" i="7" s="1"/>
  <c r="G169" i="8" s="1"/>
  <c r="H169" i="8" s="1"/>
  <c r="L453" i="6"/>
  <c r="F455" i="6"/>
  <c r="E75" i="7" s="1"/>
  <c r="E169" i="8" s="1"/>
  <c r="L450" i="6"/>
  <c r="L445" i="6"/>
  <c r="L446" i="6"/>
  <c r="H441" i="6"/>
  <c r="L441" i="6" s="1"/>
  <c r="L440" i="6"/>
  <c r="L436" i="6"/>
  <c r="L418" i="6"/>
  <c r="L351" i="6"/>
  <c r="L350" i="6"/>
  <c r="L341" i="6"/>
  <c r="J343" i="6"/>
  <c r="G53" i="7" s="1"/>
  <c r="I126" i="8" s="1"/>
  <c r="J126" i="8" s="1"/>
  <c r="K342" i="6"/>
  <c r="L338" i="6"/>
  <c r="E339" i="6"/>
  <c r="K339" i="6" s="1"/>
  <c r="L334" i="6"/>
  <c r="L333" i="6"/>
  <c r="L331" i="6"/>
  <c r="L330" i="6"/>
  <c r="L325" i="6"/>
  <c r="J335" i="6"/>
  <c r="G52" i="7" s="1"/>
  <c r="I125" i="8" s="1"/>
  <c r="J125" i="8" s="1"/>
  <c r="L323" i="6"/>
  <c r="L322" i="6"/>
  <c r="H319" i="6"/>
  <c r="F51" i="7" s="1"/>
  <c r="G124" i="8" s="1"/>
  <c r="H124" i="8" s="1"/>
  <c r="L315" i="6"/>
  <c r="L314" i="6"/>
  <c r="L310" i="6"/>
  <c r="L309" i="6"/>
  <c r="L308" i="6"/>
  <c r="L307" i="6"/>
  <c r="L302" i="6"/>
  <c r="L284" i="6"/>
  <c r="H281" i="6"/>
  <c r="F46" i="7" s="1"/>
  <c r="G99" i="8" s="1"/>
  <c r="H99" i="8" s="1"/>
  <c r="K279" i="6"/>
  <c r="L279" i="6"/>
  <c r="L275" i="6"/>
  <c r="L276" i="6"/>
  <c r="L272" i="6"/>
  <c r="E44" i="7"/>
  <c r="E97" i="8" s="1"/>
  <c r="L262" i="6"/>
  <c r="L236" i="6"/>
  <c r="L235" i="6"/>
  <c r="L238" i="6"/>
  <c r="H232" i="6"/>
  <c r="F37" i="7" s="1"/>
  <c r="G86" i="8" s="1"/>
  <c r="H86" i="8" s="1"/>
  <c r="L230" i="6"/>
  <c r="J227" i="6"/>
  <c r="G36" i="7" s="1"/>
  <c r="I85" i="8" s="1"/>
  <c r="J85" i="8" s="1"/>
  <c r="H227" i="6"/>
  <c r="F36" i="7" s="1"/>
  <c r="G85" i="8" s="1"/>
  <c r="H85" i="8" s="1"/>
  <c r="L225" i="6"/>
  <c r="L220" i="6"/>
  <c r="J217" i="6"/>
  <c r="G34" i="7" s="1"/>
  <c r="I82" i="8" s="1"/>
  <c r="J82" i="8" s="1"/>
  <c r="L215" i="6"/>
  <c r="L206" i="6"/>
  <c r="H207" i="6"/>
  <c r="F32" i="7" s="1"/>
  <c r="J207" i="6"/>
  <c r="G32" i="7" s="1"/>
  <c r="L200" i="6"/>
  <c r="J197" i="6"/>
  <c r="G30" i="7" s="1"/>
  <c r="L191" i="6"/>
  <c r="J192" i="6"/>
  <c r="G29" i="7" s="1"/>
  <c r="I77" i="8" s="1"/>
  <c r="J77" i="8" s="1"/>
  <c r="H192" i="6"/>
  <c r="F29" i="7" s="1"/>
  <c r="G77" i="8" s="1"/>
  <c r="H77" i="8" s="1"/>
  <c r="L184" i="6"/>
  <c r="H185" i="6"/>
  <c r="F28" i="7" s="1"/>
  <c r="G76" i="8" s="1"/>
  <c r="H76" i="8" s="1"/>
  <c r="L177" i="6"/>
  <c r="L170" i="6"/>
  <c r="L169" i="6"/>
  <c r="H171" i="6"/>
  <c r="F26" i="7" s="1"/>
  <c r="G74" i="8" s="1"/>
  <c r="H74" i="8" s="1"/>
  <c r="J171" i="6"/>
  <c r="G26" i="7" s="1"/>
  <c r="I74" i="8" s="1"/>
  <c r="J74" i="8" s="1"/>
  <c r="K168" i="6"/>
  <c r="L168" i="6"/>
  <c r="J164" i="6"/>
  <c r="G25" i="7" s="1"/>
  <c r="I73" i="8" s="1"/>
  <c r="J73" i="8" s="1"/>
  <c r="L163" i="6"/>
  <c r="H164" i="6"/>
  <c r="F25" i="7" s="1"/>
  <c r="G73" i="8" s="1"/>
  <c r="H73" i="8" s="1"/>
  <c r="K161" i="6"/>
  <c r="L161" i="6"/>
  <c r="H157" i="6"/>
  <c r="F24" i="7" s="1"/>
  <c r="G71" i="8" s="1"/>
  <c r="H71" i="8" s="1"/>
  <c r="J157" i="6"/>
  <c r="G24" i="7" s="1"/>
  <c r="I71" i="8" s="1"/>
  <c r="J71" i="8" s="1"/>
  <c r="L155" i="6"/>
  <c r="L154" i="6"/>
  <c r="H151" i="6"/>
  <c r="F23" i="7" s="1"/>
  <c r="G70" i="8" s="1"/>
  <c r="H70" i="8" s="1"/>
  <c r="L149" i="6"/>
  <c r="L143" i="6"/>
  <c r="L137" i="6"/>
  <c r="H139" i="6"/>
  <c r="F21" i="7" s="1"/>
  <c r="G67" i="8" s="1"/>
  <c r="H67" i="8" s="1"/>
  <c r="J133" i="6"/>
  <c r="G20" i="7" s="1"/>
  <c r="I66" i="8" s="1"/>
  <c r="J66" i="8" s="1"/>
  <c r="L127" i="6"/>
  <c r="H133" i="6"/>
  <c r="F20" i="7" s="1"/>
  <c r="G66" i="8" s="1"/>
  <c r="H66" i="8" s="1"/>
  <c r="L124" i="6"/>
  <c r="L118" i="6"/>
  <c r="H121" i="6"/>
  <c r="F19" i="7" s="1"/>
  <c r="G65" i="8" s="1"/>
  <c r="H65" i="8" s="1"/>
  <c r="L108" i="6"/>
  <c r="L104" i="6"/>
  <c r="H109" i="6"/>
  <c r="F18" i="7" s="1"/>
  <c r="G64" i="8" s="1"/>
  <c r="H64" i="8" s="1"/>
  <c r="L102" i="6"/>
  <c r="J109" i="6"/>
  <c r="G18" i="7" s="1"/>
  <c r="I64" i="8" s="1"/>
  <c r="J64" i="8" s="1"/>
  <c r="L101" i="6"/>
  <c r="L100" i="6"/>
  <c r="L94" i="6"/>
  <c r="F97" i="6"/>
  <c r="E17" i="7" s="1"/>
  <c r="E62" i="8" s="1"/>
  <c r="J91" i="6"/>
  <c r="G16" i="7" s="1"/>
  <c r="L83" i="6"/>
  <c r="L82" i="6"/>
  <c r="L78" i="6"/>
  <c r="L77" i="6"/>
  <c r="H79" i="6"/>
  <c r="F15" i="7" s="1"/>
  <c r="L76" i="6"/>
  <c r="F79" i="6"/>
  <c r="E15" i="7" s="1"/>
  <c r="L72" i="6"/>
  <c r="J73" i="6"/>
  <c r="G14" i="7" s="1"/>
  <c r="L67" i="6"/>
  <c r="J68" i="6"/>
  <c r="G13" i="7" s="1"/>
  <c r="L66" i="6"/>
  <c r="L60" i="6"/>
  <c r="L54" i="6"/>
  <c r="L43" i="6"/>
  <c r="H44" i="6"/>
  <c r="F9" i="7" s="1"/>
  <c r="G10" i="8" s="1"/>
  <c r="H10" i="8" s="1"/>
  <c r="J44" i="6"/>
  <c r="G9" i="7" s="1"/>
  <c r="I10" i="8" s="1"/>
  <c r="J10" i="8" s="1"/>
  <c r="L42" i="6"/>
  <c r="F44" i="6"/>
  <c r="E9" i="7" s="1"/>
  <c r="E10" i="8" s="1"/>
  <c r="L38" i="6"/>
  <c r="L32" i="6"/>
  <c r="L31" i="6"/>
  <c r="L30" i="6"/>
  <c r="L29" i="6"/>
  <c r="L28" i="6"/>
  <c r="H34" i="6"/>
  <c r="F7" i="7" s="1"/>
  <c r="G8" i="8" s="1"/>
  <c r="H8" i="8" s="1"/>
  <c r="L25" i="6"/>
  <c r="L24" i="6"/>
  <c r="L19" i="6"/>
  <c r="L12" i="6"/>
  <c r="L11" i="6"/>
  <c r="L10" i="6"/>
  <c r="L9" i="6"/>
  <c r="L6" i="6"/>
  <c r="L5" i="6"/>
  <c r="E4" i="7"/>
  <c r="A17" i="4"/>
  <c r="C20" i="4"/>
  <c r="E20" i="4" s="1"/>
  <c r="E55" i="4"/>
  <c r="E54" i="4"/>
  <c r="E52" i="4"/>
  <c r="E32" i="4"/>
  <c r="E19" i="4"/>
  <c r="G215" i="7"/>
  <c r="I1269" i="6" s="1"/>
  <c r="J1269" i="6" s="1"/>
  <c r="J1271" i="6" s="1"/>
  <c r="G214" i="7" s="1"/>
  <c r="F212" i="7"/>
  <c r="L1258" i="6"/>
  <c r="F210" i="7"/>
  <c r="G740" i="6" s="1"/>
  <c r="H740" i="6" s="1"/>
  <c r="L1247" i="6"/>
  <c r="F208" i="7"/>
  <c r="H208" i="7" s="1"/>
  <c r="G202" i="7"/>
  <c r="F193" i="7"/>
  <c r="F183" i="7"/>
  <c r="F175" i="7"/>
  <c r="K994" i="6"/>
  <c r="L993" i="6"/>
  <c r="K993" i="6"/>
  <c r="E161" i="7"/>
  <c r="E160" i="7"/>
  <c r="L925" i="6"/>
  <c r="K925" i="6"/>
  <c r="L914" i="6"/>
  <c r="K913" i="6"/>
  <c r="G155" i="7"/>
  <c r="I33" i="6" s="1"/>
  <c r="J33" i="6" s="1"/>
  <c r="J34" i="6" s="1"/>
  <c r="G7" i="7" s="1"/>
  <c r="I8" i="8" s="1"/>
  <c r="J8" i="8" s="1"/>
  <c r="L890" i="6"/>
  <c r="L868" i="6"/>
  <c r="K868" i="6"/>
  <c r="E148" i="7"/>
  <c r="G145" i="7"/>
  <c r="I351" i="8" s="1"/>
  <c r="J351" i="8" s="1"/>
  <c r="F143" i="7"/>
  <c r="F141" i="7"/>
  <c r="H140" i="7"/>
  <c r="L822" i="6"/>
  <c r="H135" i="7"/>
  <c r="E133" i="7"/>
  <c r="F132" i="7"/>
  <c r="G338" i="8" s="1"/>
  <c r="L779" i="6"/>
  <c r="K779" i="6"/>
  <c r="K773" i="6"/>
  <c r="K734" i="6"/>
  <c r="K725" i="6"/>
  <c r="F109" i="7"/>
  <c r="G108" i="7"/>
  <c r="I275" i="8" s="1"/>
  <c r="J275" i="8" s="1"/>
  <c r="H104" i="7"/>
  <c r="L601" i="6"/>
  <c r="F102" i="7"/>
  <c r="F101" i="7"/>
  <c r="G268" i="8" s="1"/>
  <c r="H268" i="8" s="1"/>
  <c r="H96" i="7"/>
  <c r="H93" i="7"/>
  <c r="G82" i="7"/>
  <c r="I208" i="8" s="1"/>
  <c r="J208" i="8" s="1"/>
  <c r="H82" i="7"/>
  <c r="H81" i="7"/>
  <c r="G80" i="7"/>
  <c r="I197" i="8" s="1"/>
  <c r="J197" i="8" s="1"/>
  <c r="G79" i="7"/>
  <c r="F78" i="7"/>
  <c r="G195" i="8" s="1"/>
  <c r="H195" i="8" s="1"/>
  <c r="F77" i="7"/>
  <c r="L454" i="6"/>
  <c r="K454" i="6"/>
  <c r="G74" i="7"/>
  <c r="F73" i="7"/>
  <c r="G51" i="7"/>
  <c r="I124" i="8" s="1"/>
  <c r="J124" i="8" s="1"/>
  <c r="G46" i="7"/>
  <c r="I99" i="8" s="1"/>
  <c r="J99" i="8" s="1"/>
  <c r="H45" i="7"/>
  <c r="H44" i="7"/>
  <c r="F43" i="7"/>
  <c r="E38" i="7"/>
  <c r="L237" i="6"/>
  <c r="K237" i="6"/>
  <c r="F31" i="7"/>
  <c r="F27" i="7"/>
  <c r="G12" i="7"/>
  <c r="E8" i="7"/>
  <c r="K22" i="9"/>
  <c r="F22" i="9"/>
  <c r="L23" i="9"/>
  <c r="L18" i="9"/>
  <c r="L461" i="6" l="1"/>
  <c r="F807" i="6"/>
  <c r="L807" i="6" s="1"/>
  <c r="J503" i="6"/>
  <c r="G85" i="7" s="1"/>
  <c r="I236" i="8" s="1"/>
  <c r="J236" i="8" s="1"/>
  <c r="L437" i="6"/>
  <c r="J118" i="8"/>
  <c r="I11" i="9" s="1"/>
  <c r="J11" i="9" s="1"/>
  <c r="H71" i="7"/>
  <c r="L588" i="6"/>
  <c r="I514" i="6"/>
  <c r="J514" i="6" s="1"/>
  <c r="J515" i="6" s="1"/>
  <c r="G87" i="7" s="1"/>
  <c r="I238" i="8" s="1"/>
  <c r="J238" i="8" s="1"/>
  <c r="I759" i="6"/>
  <c r="J759" i="6" s="1"/>
  <c r="J760" i="6" s="1"/>
  <c r="G127" i="7" s="1"/>
  <c r="I333" i="8" s="1"/>
  <c r="J333" i="8" s="1"/>
  <c r="K969" i="6"/>
  <c r="H442" i="6"/>
  <c r="F72" i="7" s="1"/>
  <c r="H72" i="7" s="1"/>
  <c r="F995" i="6"/>
  <c r="E170" i="7" s="1"/>
  <c r="E1017" i="6" s="1"/>
  <c r="I845" i="6"/>
  <c r="J845" i="6" s="1"/>
  <c r="J846" i="6" s="1"/>
  <c r="G146" i="7" s="1"/>
  <c r="I352" i="8" s="1"/>
  <c r="J352" i="8" s="1"/>
  <c r="K1270" i="6"/>
  <c r="G419" i="6"/>
  <c r="H419" i="6" s="1"/>
  <c r="K1258" i="6"/>
  <c r="J509" i="6"/>
  <c r="G86" i="7" s="1"/>
  <c r="I237" i="8" s="1"/>
  <c r="J237" i="8" s="1"/>
  <c r="I659" i="6"/>
  <c r="J659" i="6" s="1"/>
  <c r="H215" i="7"/>
  <c r="H154" i="7"/>
  <c r="L919" i="6"/>
  <c r="J521" i="6"/>
  <c r="G88" i="7" s="1"/>
  <c r="I239" i="8" s="1"/>
  <c r="J239" i="8" s="1"/>
  <c r="L417" i="8"/>
  <c r="K263" i="8"/>
  <c r="I1047" i="6"/>
  <c r="J1047" i="6" s="1"/>
  <c r="I1040" i="6"/>
  <c r="J1040" i="6" s="1"/>
  <c r="I1033" i="6"/>
  <c r="J1033" i="6" s="1"/>
  <c r="I1018" i="6"/>
  <c r="J1018" i="6" s="1"/>
  <c r="I1227" i="6"/>
  <c r="J1227" i="6" s="1"/>
  <c r="I1055" i="6"/>
  <c r="J1055" i="6" s="1"/>
  <c r="F352" i="8"/>
  <c r="I352" i="6"/>
  <c r="J352" i="6" s="1"/>
  <c r="I1017" i="6"/>
  <c r="J1017" i="6" s="1"/>
  <c r="J1020" i="6" s="1"/>
  <c r="G174" i="7" s="1"/>
  <c r="I1226" i="6"/>
  <c r="J1226" i="6" s="1"/>
  <c r="J1229" i="6" s="1"/>
  <c r="G207" i="7" s="1"/>
  <c r="I1221" i="6" s="1"/>
  <c r="J1221" i="6" s="1"/>
  <c r="J1222" i="6" s="1"/>
  <c r="G206" i="7" s="1"/>
  <c r="I709" i="6" s="1"/>
  <c r="J709" i="6" s="1"/>
  <c r="H100" i="7"/>
  <c r="G267" i="8"/>
  <c r="G79" i="8"/>
  <c r="H79" i="8" s="1"/>
  <c r="L584" i="6"/>
  <c r="E412" i="6"/>
  <c r="F412" i="6" s="1"/>
  <c r="L325" i="8"/>
  <c r="F106" i="6"/>
  <c r="L106" i="6" s="1"/>
  <c r="K106" i="6"/>
  <c r="K126" i="6"/>
  <c r="F126" i="6"/>
  <c r="L126" i="6" s="1"/>
  <c r="J260" i="8"/>
  <c r="K260" i="8"/>
  <c r="F1057" i="6"/>
  <c r="L1057" i="6" s="1"/>
  <c r="K1057" i="6"/>
  <c r="K312" i="6"/>
  <c r="F312" i="6"/>
  <c r="L312" i="6" s="1"/>
  <c r="E59" i="4"/>
  <c r="H5" i="5" s="1"/>
  <c r="F5" i="5"/>
  <c r="G596" i="6" s="1"/>
  <c r="K125" i="6"/>
  <c r="F125" i="6"/>
  <c r="F226" i="6"/>
  <c r="K226" i="6"/>
  <c r="K252" i="6"/>
  <c r="F252" i="6"/>
  <c r="L252" i="6" s="1"/>
  <c r="F114" i="6"/>
  <c r="L114" i="6" s="1"/>
  <c r="K114" i="6"/>
  <c r="K1019" i="6"/>
  <c r="F1019" i="6"/>
  <c r="L1019" i="6" s="1"/>
  <c r="H4" i="7"/>
  <c r="E5" i="8"/>
  <c r="E88" i="8"/>
  <c r="E54" i="8"/>
  <c r="I80" i="8"/>
  <c r="J80" i="8" s="1"/>
  <c r="I247" i="6"/>
  <c r="J247" i="6" s="1"/>
  <c r="J249" i="6" s="1"/>
  <c r="G40" i="7" s="1"/>
  <c r="I90" i="8" s="1"/>
  <c r="J90" i="8" s="1"/>
  <c r="H97" i="7"/>
  <c r="E264" i="8"/>
  <c r="I961" i="6"/>
  <c r="J961" i="6" s="1"/>
  <c r="J963" i="6" s="1"/>
  <c r="G166" i="7" s="1"/>
  <c r="I303" i="6" s="1"/>
  <c r="J303" i="6" s="1"/>
  <c r="I1067" i="6"/>
  <c r="J1067" i="6" s="1"/>
  <c r="I984" i="6"/>
  <c r="J984" i="6" s="1"/>
  <c r="J986" i="6" s="1"/>
  <c r="G169" i="7" s="1"/>
  <c r="I346" i="6" s="1"/>
  <c r="J346" i="6" s="1"/>
  <c r="J347" i="6" s="1"/>
  <c r="G54" i="7" s="1"/>
  <c r="I127" i="8" s="1"/>
  <c r="J127" i="8" s="1"/>
  <c r="K59" i="6"/>
  <c r="F59" i="6"/>
  <c r="F201" i="6"/>
  <c r="K201" i="6"/>
  <c r="K243" i="6"/>
  <c r="F243" i="6"/>
  <c r="L243" i="6" s="1"/>
  <c r="K472" i="6"/>
  <c r="F472" i="6"/>
  <c r="F327" i="6"/>
  <c r="L327" i="6" s="1"/>
  <c r="K327" i="6"/>
  <c r="F85" i="6"/>
  <c r="L85" i="6" s="1"/>
  <c r="K85" i="6"/>
  <c r="F1196" i="6"/>
  <c r="K1196" i="6"/>
  <c r="K1034" i="6"/>
  <c r="F1034" i="6"/>
  <c r="L1034" i="6" s="1"/>
  <c r="F208" i="8"/>
  <c r="L208" i="8" s="1"/>
  <c r="K208" i="8"/>
  <c r="F8" i="8"/>
  <c r="L8" i="8" s="1"/>
  <c r="K8" i="8"/>
  <c r="G859" i="6"/>
  <c r="H859" i="6" s="1"/>
  <c r="G1047" i="6"/>
  <c r="H1047" i="6" s="1"/>
  <c r="G1040" i="6"/>
  <c r="H1040" i="6" s="1"/>
  <c r="G1033" i="6"/>
  <c r="H1033" i="6" s="1"/>
  <c r="G1018" i="6"/>
  <c r="H1018" i="6" s="1"/>
  <c r="G1227" i="6"/>
  <c r="H1227" i="6" s="1"/>
  <c r="G1055" i="6"/>
  <c r="H1055" i="6" s="1"/>
  <c r="F116" i="6"/>
  <c r="L116" i="6" s="1"/>
  <c r="K116" i="6"/>
  <c r="K71" i="6"/>
  <c r="F71" i="6"/>
  <c r="F197" i="8"/>
  <c r="L197" i="8" s="1"/>
  <c r="K197" i="8"/>
  <c r="H94" i="7"/>
  <c r="E261" i="8"/>
  <c r="F336" i="8"/>
  <c r="L336" i="8" s="1"/>
  <c r="K336" i="8"/>
  <c r="H158" i="7"/>
  <c r="K332" i="6"/>
  <c r="F332" i="6"/>
  <c r="L332" i="6" s="1"/>
  <c r="F879" i="6"/>
  <c r="K879" i="6"/>
  <c r="F1201" i="6"/>
  <c r="K1201" i="6"/>
  <c r="F130" i="6"/>
  <c r="L130" i="6" s="1"/>
  <c r="K130" i="6"/>
  <c r="K128" i="6"/>
  <c r="F128" i="6"/>
  <c r="L128" i="6" s="1"/>
  <c r="F61" i="6"/>
  <c r="L61" i="6" s="1"/>
  <c r="K61" i="6"/>
  <c r="F182" i="6"/>
  <c r="L182" i="6" s="1"/>
  <c r="K182" i="6"/>
  <c r="K1171" i="6"/>
  <c r="F1171" i="6"/>
  <c r="F144" i="6"/>
  <c r="L144" i="6" s="1"/>
  <c r="K144" i="6"/>
  <c r="F1048" i="6"/>
  <c r="L1048" i="6" s="1"/>
  <c r="K1048" i="6"/>
  <c r="H73" i="7"/>
  <c r="G167" i="8"/>
  <c r="H148" i="7"/>
  <c r="E354" i="8"/>
  <c r="E1167" i="6"/>
  <c r="E1217" i="6"/>
  <c r="E1197" i="6"/>
  <c r="E1172" i="6"/>
  <c r="E1212" i="6"/>
  <c r="E1192" i="6"/>
  <c r="K268" i="8"/>
  <c r="F268" i="8"/>
  <c r="L268" i="8" s="1"/>
  <c r="L913" i="6"/>
  <c r="I242" i="6"/>
  <c r="J242" i="6" s="1"/>
  <c r="J244" i="6" s="1"/>
  <c r="G39" i="7" s="1"/>
  <c r="I89" i="8" s="1"/>
  <c r="J89" i="8" s="1"/>
  <c r="I1217" i="6"/>
  <c r="J1217" i="6" s="1"/>
  <c r="J1218" i="6" s="1"/>
  <c r="G205" i="7" s="1"/>
  <c r="I705" i="6" s="1"/>
  <c r="J705" i="6" s="1"/>
  <c r="I1197" i="6"/>
  <c r="J1197" i="6" s="1"/>
  <c r="I1172" i="6"/>
  <c r="J1172" i="6" s="1"/>
  <c r="J1173" i="6" s="1"/>
  <c r="G197" i="7" s="1"/>
  <c r="I1212" i="6"/>
  <c r="J1212" i="6" s="1"/>
  <c r="J1213" i="6" s="1"/>
  <c r="G204" i="7" s="1"/>
  <c r="I704" i="6" s="1"/>
  <c r="J704" i="6" s="1"/>
  <c r="I1192" i="6"/>
  <c r="J1192" i="6" s="1"/>
  <c r="J1193" i="6" s="1"/>
  <c r="G200" i="7" s="1"/>
  <c r="I1167" i="6"/>
  <c r="J1167" i="6" s="1"/>
  <c r="J1168" i="6" s="1"/>
  <c r="G196" i="7" s="1"/>
  <c r="G961" i="6"/>
  <c r="H961" i="6" s="1"/>
  <c r="H963" i="6" s="1"/>
  <c r="F166" i="7" s="1"/>
  <c r="G303" i="6" s="1"/>
  <c r="H303" i="6" s="1"/>
  <c r="G1067" i="6"/>
  <c r="H1067" i="6" s="1"/>
  <c r="H1070" i="6" s="1"/>
  <c r="F180" i="7" s="1"/>
  <c r="G489" i="6" s="1"/>
  <c r="H489" i="6" s="1"/>
  <c r="H490" i="6" s="1"/>
  <c r="F83" i="7" s="1"/>
  <c r="G209" i="8" s="1"/>
  <c r="H209" i="8" s="1"/>
  <c r="G984" i="6"/>
  <c r="H984" i="6" s="1"/>
  <c r="H986" i="6" s="1"/>
  <c r="F169" i="7" s="1"/>
  <c r="G346" i="6" s="1"/>
  <c r="H346" i="6" s="1"/>
  <c r="H347" i="6" s="1"/>
  <c r="F54" i="7" s="1"/>
  <c r="G127" i="8" s="1"/>
  <c r="H127" i="8" s="1"/>
  <c r="F211" i="6"/>
  <c r="L211" i="6" s="1"/>
  <c r="K211" i="6"/>
  <c r="F207" i="8"/>
  <c r="L207" i="8" s="1"/>
  <c r="K207" i="8"/>
  <c r="F1024" i="6"/>
  <c r="K1024" i="6"/>
  <c r="F248" i="6"/>
  <c r="L248" i="6" s="1"/>
  <c r="K248" i="6"/>
  <c r="F112" i="6"/>
  <c r="K112" i="6"/>
  <c r="K956" i="6"/>
  <c r="F956" i="6"/>
  <c r="L956" i="6" s="1"/>
  <c r="K620" i="6"/>
  <c r="F620" i="6"/>
  <c r="F55" i="8"/>
  <c r="L55" i="8" s="1"/>
  <c r="K55" i="8"/>
  <c r="F48" i="6"/>
  <c r="L48" i="6" s="1"/>
  <c r="K48" i="6"/>
  <c r="F115" i="6"/>
  <c r="L115" i="6" s="1"/>
  <c r="K115" i="6"/>
  <c r="F241" i="6"/>
  <c r="L241" i="6" s="1"/>
  <c r="K241" i="6"/>
  <c r="F103" i="6"/>
  <c r="K103" i="6"/>
  <c r="K196" i="6"/>
  <c r="F196" i="6"/>
  <c r="F313" i="6"/>
  <c r="L313" i="6" s="1"/>
  <c r="K313" i="6"/>
  <c r="K119" i="6"/>
  <c r="F119" i="6"/>
  <c r="L119" i="6" s="1"/>
  <c r="K259" i="6"/>
  <c r="F259" i="6"/>
  <c r="H74" i="7"/>
  <c r="I168" i="8"/>
  <c r="F62" i="8"/>
  <c r="L62" i="8" s="1"/>
  <c r="K62" i="8"/>
  <c r="H76" i="7"/>
  <c r="F265" i="8"/>
  <c r="L265" i="8" s="1"/>
  <c r="K265" i="8"/>
  <c r="H106" i="7"/>
  <c r="E273" i="8"/>
  <c r="F341" i="8"/>
  <c r="L341" i="8" s="1"/>
  <c r="K341" i="8"/>
  <c r="I858" i="6"/>
  <c r="J858" i="6" s="1"/>
  <c r="I1054" i="6"/>
  <c r="J1054" i="6" s="1"/>
  <c r="J1058" i="6" s="1"/>
  <c r="G179" i="7" s="1"/>
  <c r="I431" i="6" s="1"/>
  <c r="J431" i="6" s="1"/>
  <c r="J432" i="6" s="1"/>
  <c r="G70" i="7" s="1"/>
  <c r="I143" i="8" s="1"/>
  <c r="J143" i="8" s="1"/>
  <c r="I1046" i="6"/>
  <c r="J1046" i="6" s="1"/>
  <c r="I1039" i="6"/>
  <c r="J1039" i="6" s="1"/>
  <c r="J1042" i="6" s="1"/>
  <c r="G177" i="7" s="1"/>
  <c r="I1032" i="6"/>
  <c r="J1032" i="6" s="1"/>
  <c r="J1035" i="6" s="1"/>
  <c r="G176" i="7" s="1"/>
  <c r="I379" i="6" s="1"/>
  <c r="J379" i="6" s="1"/>
  <c r="J380" i="6" s="1"/>
  <c r="G59" i="7" s="1"/>
  <c r="I132" i="8" s="1"/>
  <c r="J132" i="8" s="1"/>
  <c r="J539" i="6"/>
  <c r="G91" i="7" s="1"/>
  <c r="I242" i="8" s="1"/>
  <c r="J242" i="8" s="1"/>
  <c r="L1248" i="6"/>
  <c r="F221" i="6"/>
  <c r="K221" i="6"/>
  <c r="F1154" i="6"/>
  <c r="K1154" i="6"/>
  <c r="F1096" i="6"/>
  <c r="K1096" i="6"/>
  <c r="K90" i="6"/>
  <c r="F90" i="6"/>
  <c r="L90" i="6" s="1"/>
  <c r="F985" i="6"/>
  <c r="L985" i="6" s="1"/>
  <c r="K985" i="6"/>
  <c r="F615" i="6"/>
  <c r="L615" i="6" s="1"/>
  <c r="K615" i="6"/>
  <c r="F59" i="8"/>
  <c r="L59" i="8" s="1"/>
  <c r="K59" i="8"/>
  <c r="F162" i="6"/>
  <c r="L162" i="6" s="1"/>
  <c r="K162" i="6"/>
  <c r="K88" i="6"/>
  <c r="F88" i="6"/>
  <c r="L88" i="6" s="1"/>
  <c r="K169" i="6"/>
  <c r="J262" i="8"/>
  <c r="L262" i="8" s="1"/>
  <c r="K262" i="8"/>
  <c r="F328" i="6"/>
  <c r="L328" i="6" s="1"/>
  <c r="K328" i="6"/>
  <c r="F1056" i="6"/>
  <c r="L1056" i="6" s="1"/>
  <c r="K1056" i="6"/>
  <c r="K107" i="6"/>
  <c r="F107" i="6"/>
  <c r="L107" i="6" s="1"/>
  <c r="F105" i="6"/>
  <c r="L105" i="6" s="1"/>
  <c r="K105" i="6"/>
  <c r="G75" i="8"/>
  <c r="H75" i="8" s="1"/>
  <c r="I196" i="8"/>
  <c r="J196" i="8" s="1"/>
  <c r="H141" i="7"/>
  <c r="G347" i="8"/>
  <c r="G276" i="8"/>
  <c r="H276" i="8" s="1"/>
  <c r="G80" i="8"/>
  <c r="H80" i="8" s="1"/>
  <c r="G247" i="6"/>
  <c r="H247" i="6" s="1"/>
  <c r="H249" i="6" s="1"/>
  <c r="F40" i="7" s="1"/>
  <c r="G90" i="8" s="1"/>
  <c r="H90" i="8" s="1"/>
  <c r="K231" i="6"/>
  <c r="F231" i="6"/>
  <c r="F97" i="8"/>
  <c r="K97" i="8"/>
  <c r="K210" i="6"/>
  <c r="F210" i="6"/>
  <c r="K1147" i="6"/>
  <c r="F1147" i="6"/>
  <c r="F86" i="6"/>
  <c r="L86" i="6" s="1"/>
  <c r="K86" i="6"/>
  <c r="F950" i="6"/>
  <c r="L950" i="6" s="1"/>
  <c r="K950" i="6"/>
  <c r="F625" i="6"/>
  <c r="L625" i="6" s="1"/>
  <c r="K625" i="6"/>
  <c r="F148" i="6"/>
  <c r="K148" i="6"/>
  <c r="K84" i="6"/>
  <c r="F84" i="6"/>
  <c r="F289" i="6"/>
  <c r="L289" i="6" s="1"/>
  <c r="K289" i="6"/>
  <c r="K414" i="6"/>
  <c r="F414" i="6"/>
  <c r="L414" i="6" s="1"/>
  <c r="F89" i="6"/>
  <c r="L89" i="6" s="1"/>
  <c r="K89" i="6"/>
  <c r="K87" i="6"/>
  <c r="F87" i="6"/>
  <c r="L87" i="6" s="1"/>
  <c r="F255" i="6"/>
  <c r="L255" i="6" s="1"/>
  <c r="K255" i="6"/>
  <c r="H8" i="7"/>
  <c r="E9" i="8"/>
  <c r="H38" i="7"/>
  <c r="E87" i="8"/>
  <c r="L978" i="6"/>
  <c r="G858" i="6"/>
  <c r="H858" i="6" s="1"/>
  <c r="H861" i="6" s="1"/>
  <c r="F149" i="7" s="1"/>
  <c r="G391" i="6" s="1"/>
  <c r="H391" i="6" s="1"/>
  <c r="H392" i="6" s="1"/>
  <c r="F62" i="7" s="1"/>
  <c r="G135" i="8" s="1"/>
  <c r="H135" i="8" s="1"/>
  <c r="G1054" i="6"/>
  <c r="H1054" i="6" s="1"/>
  <c r="G1039" i="6"/>
  <c r="H1039" i="6" s="1"/>
  <c r="H1042" i="6" s="1"/>
  <c r="F177" i="7" s="1"/>
  <c r="G383" i="6" s="1"/>
  <c r="H383" i="6" s="1"/>
  <c r="H384" i="6" s="1"/>
  <c r="F60" i="7" s="1"/>
  <c r="G133" i="8" s="1"/>
  <c r="H133" i="8" s="1"/>
  <c r="G1032" i="6"/>
  <c r="H1032" i="6" s="1"/>
  <c r="H1035" i="6" s="1"/>
  <c r="F176" i="7" s="1"/>
  <c r="G379" i="6" s="1"/>
  <c r="H379" i="6" s="1"/>
  <c r="H380" i="6" s="1"/>
  <c r="F59" i="7" s="1"/>
  <c r="G132" i="8" s="1"/>
  <c r="H132" i="8" s="1"/>
  <c r="G1046" i="6"/>
  <c r="H1046" i="6" s="1"/>
  <c r="L1129" i="6"/>
  <c r="E759" i="6"/>
  <c r="K195" i="6"/>
  <c r="F195" i="6"/>
  <c r="L195" i="6" s="1"/>
  <c r="F1004" i="6"/>
  <c r="K1004" i="6"/>
  <c r="K65" i="6"/>
  <c r="F65" i="6"/>
  <c r="F962" i="6"/>
  <c r="L962" i="6" s="1"/>
  <c r="K962" i="6"/>
  <c r="K176" i="6"/>
  <c r="F176" i="6"/>
  <c r="L176" i="6" s="1"/>
  <c r="G352" i="6"/>
  <c r="H352" i="6" s="1"/>
  <c r="G1226" i="6"/>
  <c r="H1226" i="6" s="1"/>
  <c r="G1017" i="6"/>
  <c r="H1017" i="6" s="1"/>
  <c r="H1020" i="6" s="1"/>
  <c r="F174" i="7" s="1"/>
  <c r="K142" i="6"/>
  <c r="F142" i="6"/>
  <c r="K464" i="6"/>
  <c r="F464" i="6"/>
  <c r="K295" i="6"/>
  <c r="F295" i="6"/>
  <c r="L295" i="6" s="1"/>
  <c r="F160" i="6"/>
  <c r="K160" i="6"/>
  <c r="F860" i="6"/>
  <c r="L860" i="6" s="1"/>
  <c r="K860" i="6"/>
  <c r="K131" i="6"/>
  <c r="F131" i="6"/>
  <c r="L131" i="6" s="1"/>
  <c r="F117" i="6"/>
  <c r="L117" i="6" s="1"/>
  <c r="K117" i="6"/>
  <c r="G1217" i="6"/>
  <c r="H1217" i="6" s="1"/>
  <c r="H1218" i="6" s="1"/>
  <c r="F205" i="7" s="1"/>
  <c r="G705" i="6" s="1"/>
  <c r="H705" i="6" s="1"/>
  <c r="G1197" i="6"/>
  <c r="H1197" i="6" s="1"/>
  <c r="H1198" i="6" s="1"/>
  <c r="F201" i="7" s="1"/>
  <c r="G1212" i="6"/>
  <c r="H1212" i="6" s="1"/>
  <c r="H1213" i="6" s="1"/>
  <c r="F204" i="7" s="1"/>
  <c r="G704" i="6" s="1"/>
  <c r="H704" i="6" s="1"/>
  <c r="G1192" i="6"/>
  <c r="H1192" i="6" s="1"/>
  <c r="H1193" i="6" s="1"/>
  <c r="F200" i="7" s="1"/>
  <c r="G1167" i="6"/>
  <c r="H1167" i="6" s="1"/>
  <c r="H1168" i="6" s="1"/>
  <c r="F196" i="7" s="1"/>
  <c r="G1172" i="6"/>
  <c r="H1172" i="6" s="1"/>
  <c r="H1173" i="6" s="1"/>
  <c r="F197" i="7" s="1"/>
  <c r="K1138" i="6"/>
  <c r="F1138" i="6"/>
  <c r="F189" i="6"/>
  <c r="K189" i="6"/>
  <c r="K721" i="6"/>
  <c r="F721" i="6"/>
  <c r="L721" i="6" s="1"/>
  <c r="F1041" i="6"/>
  <c r="L1041" i="6" s="1"/>
  <c r="K1041" i="6"/>
  <c r="G88" i="8"/>
  <c r="H88" i="8" s="1"/>
  <c r="G54" i="8"/>
  <c r="H54" i="8" s="1"/>
  <c r="K10" i="8"/>
  <c r="F10" i="8"/>
  <c r="L10" i="8" s="1"/>
  <c r="K170" i="8"/>
  <c r="F170" i="8"/>
  <c r="L170" i="8" s="1"/>
  <c r="F337" i="8"/>
  <c r="L337" i="8" s="1"/>
  <c r="K337" i="8"/>
  <c r="H136" i="7"/>
  <c r="E342" i="8"/>
  <c r="K351" i="8"/>
  <c r="H351" i="8"/>
  <c r="L351" i="8" s="1"/>
  <c r="G353" i="6"/>
  <c r="H353" i="6" s="1"/>
  <c r="H356" i="6" s="1"/>
  <c r="F55" i="7" s="1"/>
  <c r="G128" i="8" s="1"/>
  <c r="H128" i="8" s="1"/>
  <c r="L1259" i="6"/>
  <c r="F205" i="6"/>
  <c r="K205" i="6"/>
  <c r="F1178" i="6"/>
  <c r="K1178" i="6"/>
  <c r="K120" i="6"/>
  <c r="F120" i="6"/>
  <c r="L120" i="6" s="1"/>
  <c r="F374" i="8"/>
  <c r="L374" i="8" s="1"/>
  <c r="K374" i="8"/>
  <c r="K216" i="6"/>
  <c r="F216" i="6"/>
  <c r="F183" i="6"/>
  <c r="L183" i="6" s="1"/>
  <c r="K183" i="6"/>
  <c r="K136" i="6"/>
  <c r="F136" i="6"/>
  <c r="K468" i="6"/>
  <c r="F468" i="6"/>
  <c r="J722" i="6"/>
  <c r="K722" i="6"/>
  <c r="K167" i="6"/>
  <c r="F167" i="6"/>
  <c r="F1228" i="6"/>
  <c r="L1228" i="6" s="1"/>
  <c r="K1228" i="6"/>
  <c r="K129" i="6"/>
  <c r="F129" i="6"/>
  <c r="L129" i="6" s="1"/>
  <c r="G56" i="8"/>
  <c r="H56" i="8" s="1"/>
  <c r="G63" i="8"/>
  <c r="H63" i="8" s="1"/>
  <c r="H143" i="7"/>
  <c r="G349" i="8"/>
  <c r="I51" i="8"/>
  <c r="J51" i="8" s="1"/>
  <c r="I69" i="8"/>
  <c r="J69" i="8" s="1"/>
  <c r="H338" i="8"/>
  <c r="I72" i="8"/>
  <c r="J72" i="8" s="1"/>
  <c r="I52" i="8"/>
  <c r="J52" i="8" s="1"/>
  <c r="G93" i="8"/>
  <c r="H93" i="8" s="1"/>
  <c r="G194" i="8"/>
  <c r="H194" i="8" s="1"/>
  <c r="H102" i="7"/>
  <c r="G269" i="8"/>
  <c r="H133" i="7"/>
  <c r="E339" i="8"/>
  <c r="I78" i="8"/>
  <c r="J78" i="8" s="1"/>
  <c r="H99" i="7"/>
  <c r="G266" i="8"/>
  <c r="G413" i="6"/>
  <c r="H413" i="6" s="1"/>
  <c r="H415" i="6" s="1"/>
  <c r="F67" i="7" s="1"/>
  <c r="G140" i="8" s="1"/>
  <c r="H140" i="8" s="1"/>
  <c r="F970" i="6"/>
  <c r="G707" i="6"/>
  <c r="H707" i="6" s="1"/>
  <c r="E849" i="6"/>
  <c r="G51" i="8"/>
  <c r="H51" i="8" s="1"/>
  <c r="G69" i="8"/>
  <c r="H69" i="8" s="1"/>
  <c r="F132" i="6"/>
  <c r="L132" i="6" s="1"/>
  <c r="K132" i="6"/>
  <c r="F175" i="6"/>
  <c r="L175" i="6" s="1"/>
  <c r="K175" i="6"/>
  <c r="K190" i="6"/>
  <c r="F190" i="6"/>
  <c r="L190" i="6" s="1"/>
  <c r="F1140" i="6"/>
  <c r="L1140" i="6" s="1"/>
  <c r="K1140" i="6"/>
  <c r="F138" i="6"/>
  <c r="L138" i="6" s="1"/>
  <c r="K138" i="6"/>
  <c r="J731" i="6"/>
  <c r="K731" i="6"/>
  <c r="K174" i="6"/>
  <c r="F174" i="6"/>
  <c r="F373" i="8"/>
  <c r="K373" i="8"/>
  <c r="F169" i="8"/>
  <c r="K169" i="8"/>
  <c r="F316" i="6"/>
  <c r="L316" i="6" s="1"/>
  <c r="K316" i="6"/>
  <c r="I88" i="8"/>
  <c r="J88" i="8" s="1"/>
  <c r="I54" i="8"/>
  <c r="J54" i="8" s="1"/>
  <c r="H155" i="7"/>
  <c r="J56" i="6"/>
  <c r="G11" i="7" s="1"/>
  <c r="I31" i="8" s="1"/>
  <c r="J31" i="8" s="1"/>
  <c r="K1129" i="6"/>
  <c r="E763" i="6"/>
  <c r="K1049" i="6"/>
  <c r="F1049" i="6"/>
  <c r="L1049" i="6" s="1"/>
  <c r="F614" i="6"/>
  <c r="K614" i="6"/>
  <c r="K311" i="6"/>
  <c r="F311" i="6"/>
  <c r="F1131" i="6"/>
  <c r="L1131" i="6" s="1"/>
  <c r="K1131" i="6"/>
  <c r="F411" i="6"/>
  <c r="L411" i="6" s="1"/>
  <c r="K411" i="6"/>
  <c r="F156" i="6"/>
  <c r="K156" i="6"/>
  <c r="K1130" i="6"/>
  <c r="F1130" i="6"/>
  <c r="L1130" i="6" s="1"/>
  <c r="F181" i="6"/>
  <c r="K181" i="6"/>
  <c r="K355" i="6"/>
  <c r="F355" i="6"/>
  <c r="L355" i="6" s="1"/>
  <c r="I83" i="8"/>
  <c r="J83" i="8" s="1"/>
  <c r="I53" i="8"/>
  <c r="J53" i="8" s="1"/>
  <c r="I56" i="8"/>
  <c r="J56" i="8" s="1"/>
  <c r="I63" i="8"/>
  <c r="J63" i="8" s="1"/>
  <c r="F808" i="6"/>
  <c r="E137" i="7" s="1"/>
  <c r="J533" i="6"/>
  <c r="G90" i="7" s="1"/>
  <c r="I241" i="8" s="1"/>
  <c r="J241" i="8" s="1"/>
  <c r="K329" i="6"/>
  <c r="F329" i="6"/>
  <c r="L329" i="6" s="1"/>
  <c r="F267" i="6"/>
  <c r="K267" i="6"/>
  <c r="F624" i="6"/>
  <c r="K624" i="6"/>
  <c r="K326" i="6"/>
  <c r="F326" i="6"/>
  <c r="K113" i="6"/>
  <c r="F113" i="6"/>
  <c r="L113" i="6" s="1"/>
  <c r="F150" i="6"/>
  <c r="L150" i="6" s="1"/>
  <c r="K150" i="6"/>
  <c r="F1139" i="6"/>
  <c r="L1139" i="6" s="1"/>
  <c r="K1139" i="6"/>
  <c r="F188" i="6"/>
  <c r="L188" i="6" s="1"/>
  <c r="K188" i="6"/>
  <c r="F421" i="6"/>
  <c r="L421" i="6" s="1"/>
  <c r="K421" i="6"/>
  <c r="F144" i="8"/>
  <c r="L144" i="8" s="1"/>
  <c r="K144" i="8"/>
  <c r="L22" i="9"/>
  <c r="F270" i="8"/>
  <c r="L21" i="9"/>
  <c r="K21" i="9"/>
  <c r="L1269" i="6"/>
  <c r="K1269" i="6"/>
  <c r="L1270" i="6"/>
  <c r="F1271" i="6"/>
  <c r="I837" i="6"/>
  <c r="F767" i="6"/>
  <c r="K767" i="6"/>
  <c r="L1264" i="6"/>
  <c r="H213" i="7"/>
  <c r="G763" i="6"/>
  <c r="H763" i="6" s="1"/>
  <c r="H764" i="6" s="1"/>
  <c r="F128" i="7" s="1"/>
  <c r="G334" i="8" s="1"/>
  <c r="H334" i="8" s="1"/>
  <c r="G849" i="6"/>
  <c r="H849" i="6" s="1"/>
  <c r="H850" i="6" s="1"/>
  <c r="F147" i="7" s="1"/>
  <c r="G353" i="8" s="1"/>
  <c r="H353" i="8" s="1"/>
  <c r="G759" i="6"/>
  <c r="H759" i="6" s="1"/>
  <c r="H760" i="6" s="1"/>
  <c r="F127" i="7" s="1"/>
  <c r="G333" i="8" s="1"/>
  <c r="H333" i="8" s="1"/>
  <c r="G845" i="6"/>
  <c r="H212" i="7"/>
  <c r="F849" i="6"/>
  <c r="K849" i="6"/>
  <c r="K763" i="6"/>
  <c r="F763" i="6"/>
  <c r="F759" i="6"/>
  <c r="E750" i="6"/>
  <c r="E755" i="6"/>
  <c r="E745" i="6"/>
  <c r="H211" i="7"/>
  <c r="L1253" i="6"/>
  <c r="L740" i="6"/>
  <c r="K740" i="6"/>
  <c r="H210" i="7"/>
  <c r="L1241" i="6"/>
  <c r="L1242" i="6"/>
  <c r="I739" i="6"/>
  <c r="J739" i="6" s="1"/>
  <c r="J741" i="6" s="1"/>
  <c r="G123" i="7" s="1"/>
  <c r="I329" i="8" s="1"/>
  <c r="J329" i="8" s="1"/>
  <c r="I744" i="6"/>
  <c r="J744" i="6" s="1"/>
  <c r="J746" i="6" s="1"/>
  <c r="G124" i="7" s="1"/>
  <c r="I330" i="8" s="1"/>
  <c r="J330" i="8" s="1"/>
  <c r="I749" i="6"/>
  <c r="J749" i="6" s="1"/>
  <c r="J751" i="6" s="1"/>
  <c r="G125" i="7" s="1"/>
  <c r="I331" i="8" s="1"/>
  <c r="J331" i="8" s="1"/>
  <c r="I754" i="6"/>
  <c r="J754" i="6" s="1"/>
  <c r="J756" i="6" s="1"/>
  <c r="G126" i="7" s="1"/>
  <c r="I332" i="8" s="1"/>
  <c r="J332" i="8" s="1"/>
  <c r="H209" i="7"/>
  <c r="K1241" i="6"/>
  <c r="G754" i="6"/>
  <c r="H754" i="6" s="1"/>
  <c r="H756" i="6" s="1"/>
  <c r="F126" i="7" s="1"/>
  <c r="G332" i="8" s="1"/>
  <c r="H332" i="8" s="1"/>
  <c r="G739" i="6"/>
  <c r="H739" i="6" s="1"/>
  <c r="H741" i="6" s="1"/>
  <c r="F123" i="7" s="1"/>
  <c r="G329" i="8" s="1"/>
  <c r="H329" i="8" s="1"/>
  <c r="G744" i="6"/>
  <c r="H744" i="6" s="1"/>
  <c r="H746" i="6" s="1"/>
  <c r="F124" i="7" s="1"/>
  <c r="G330" i="8" s="1"/>
  <c r="H330" i="8" s="1"/>
  <c r="G749" i="6"/>
  <c r="H749" i="6" s="1"/>
  <c r="H751" i="6" s="1"/>
  <c r="F125" i="7" s="1"/>
  <c r="G331" i="8" s="1"/>
  <c r="H331" i="8" s="1"/>
  <c r="F739" i="6"/>
  <c r="F744" i="6"/>
  <c r="F749" i="6"/>
  <c r="F754" i="6"/>
  <c r="G735" i="6"/>
  <c r="H735" i="6" s="1"/>
  <c r="H736" i="6" s="1"/>
  <c r="F122" i="7" s="1"/>
  <c r="G328" i="8" s="1"/>
  <c r="H328" i="8" s="1"/>
  <c r="G726" i="6"/>
  <c r="H726" i="6" s="1"/>
  <c r="H727" i="6" s="1"/>
  <c r="F121" i="7" s="1"/>
  <c r="G327" i="8" s="1"/>
  <c r="H327" i="8" s="1"/>
  <c r="F726" i="6"/>
  <c r="F735" i="6"/>
  <c r="L1208" i="6"/>
  <c r="H203" i="7"/>
  <c r="E703" i="6"/>
  <c r="I716" i="6"/>
  <c r="J716" i="6" s="1"/>
  <c r="I698" i="6"/>
  <c r="J698" i="6" s="1"/>
  <c r="I692" i="6"/>
  <c r="J692" i="6" s="1"/>
  <c r="I685" i="6"/>
  <c r="J685" i="6" s="1"/>
  <c r="I668" i="6"/>
  <c r="J668" i="6" s="1"/>
  <c r="G641" i="6"/>
  <c r="H641" i="6" s="1"/>
  <c r="G650" i="6"/>
  <c r="H650" i="6" s="1"/>
  <c r="G668" i="6"/>
  <c r="H668" i="6" s="1"/>
  <c r="G677" i="6"/>
  <c r="H677" i="6" s="1"/>
  <c r="G632" i="6"/>
  <c r="H632" i="6" s="1"/>
  <c r="I677" i="6"/>
  <c r="J677" i="6" s="1"/>
  <c r="I632" i="6"/>
  <c r="J632" i="6" s="1"/>
  <c r="I707" i="6"/>
  <c r="J707" i="6" s="1"/>
  <c r="I641" i="6"/>
  <c r="J641" i="6" s="1"/>
  <c r="K1187" i="6"/>
  <c r="F1187" i="6"/>
  <c r="L1161" i="6"/>
  <c r="F1163" i="6"/>
  <c r="A33" i="4"/>
  <c r="E33" i="4"/>
  <c r="D34" i="4"/>
  <c r="A32" i="4"/>
  <c r="C34" i="4"/>
  <c r="D28" i="4"/>
  <c r="G4" i="5"/>
  <c r="E27" i="4"/>
  <c r="A27" i="4"/>
  <c r="C26" i="4"/>
  <c r="A26" i="4" s="1"/>
  <c r="N26" i="4"/>
  <c r="H1116" i="6"/>
  <c r="K1116" i="6"/>
  <c r="L1115" i="6"/>
  <c r="F1117" i="6"/>
  <c r="L1107" i="6"/>
  <c r="H1108" i="6"/>
  <c r="F536" i="6"/>
  <c r="K1102" i="6"/>
  <c r="F1102" i="6"/>
  <c r="F1092" i="6"/>
  <c r="K1092" i="6"/>
  <c r="G514" i="6"/>
  <c r="H514" i="6" s="1"/>
  <c r="G520" i="6"/>
  <c r="H520" i="6" s="1"/>
  <c r="G526" i="6"/>
  <c r="H526" i="6" s="1"/>
  <c r="G532" i="6"/>
  <c r="H532" i="6" s="1"/>
  <c r="G496" i="6"/>
  <c r="H496" i="6" s="1"/>
  <c r="G502" i="6"/>
  <c r="H502" i="6" s="1"/>
  <c r="G508" i="6"/>
  <c r="H508" i="6" s="1"/>
  <c r="H183" i="7"/>
  <c r="G525" i="6"/>
  <c r="H525" i="6" s="1"/>
  <c r="G507" i="6"/>
  <c r="G537" i="6"/>
  <c r="H537" i="6" s="1"/>
  <c r="G519" i="6"/>
  <c r="H519" i="6" s="1"/>
  <c r="G501" i="6"/>
  <c r="H501" i="6" s="1"/>
  <c r="H503" i="6" s="1"/>
  <c r="F85" i="7" s="1"/>
  <c r="G236" i="8" s="1"/>
  <c r="H236" i="8" s="1"/>
  <c r="G531" i="6"/>
  <c r="H531" i="6" s="1"/>
  <c r="G513" i="6"/>
  <c r="H513" i="6" s="1"/>
  <c r="G495" i="6"/>
  <c r="H495" i="6" s="1"/>
  <c r="H497" i="6" s="1"/>
  <c r="F84" i="7" s="1"/>
  <c r="G235" i="8" s="1"/>
  <c r="H235" i="8" s="1"/>
  <c r="F525" i="6"/>
  <c r="F537" i="6"/>
  <c r="K537" i="6"/>
  <c r="F495" i="6"/>
  <c r="F501" i="6"/>
  <c r="F519" i="6"/>
  <c r="K513" i="6"/>
  <c r="F513" i="6"/>
  <c r="F531" i="6"/>
  <c r="H182" i="7"/>
  <c r="E494" i="6"/>
  <c r="K1075" i="6"/>
  <c r="F1075" i="6"/>
  <c r="G360" i="6"/>
  <c r="H360" i="6" s="1"/>
  <c r="G374" i="6"/>
  <c r="H374" i="6" s="1"/>
  <c r="G366" i="6"/>
  <c r="H366" i="6" s="1"/>
  <c r="K1012" i="6"/>
  <c r="F1012" i="6"/>
  <c r="I412" i="6"/>
  <c r="J412" i="6" s="1"/>
  <c r="L412" i="6" s="1"/>
  <c r="I419" i="6"/>
  <c r="J419" i="6" s="1"/>
  <c r="L995" i="6"/>
  <c r="E419" i="6"/>
  <c r="E352" i="6"/>
  <c r="K352" i="6" s="1"/>
  <c r="H170" i="7"/>
  <c r="K978" i="6"/>
  <c r="K979" i="6"/>
  <c r="L979" i="6"/>
  <c r="F980" i="6"/>
  <c r="L969" i="6"/>
  <c r="I955" i="6"/>
  <c r="J955" i="6" s="1"/>
  <c r="J957" i="6" s="1"/>
  <c r="G165" i="7" s="1"/>
  <c r="I301" i="6" s="1"/>
  <c r="J301" i="6" s="1"/>
  <c r="I949" i="6"/>
  <c r="J949" i="6" s="1"/>
  <c r="J951" i="6" s="1"/>
  <c r="G164" i="7" s="1"/>
  <c r="I300" i="6" s="1"/>
  <c r="J300" i="6" s="1"/>
  <c r="J304" i="6" s="1"/>
  <c r="G50" i="7" s="1"/>
  <c r="I123" i="8" s="1"/>
  <c r="J123" i="8" s="1"/>
  <c r="G955" i="6"/>
  <c r="H955" i="6" s="1"/>
  <c r="H957" i="6" s="1"/>
  <c r="F165" i="7" s="1"/>
  <c r="G301" i="6" s="1"/>
  <c r="H301" i="6" s="1"/>
  <c r="G949" i="6"/>
  <c r="H949" i="6" s="1"/>
  <c r="H951" i="6" s="1"/>
  <c r="F164" i="7" s="1"/>
  <c r="G300" i="6" s="1"/>
  <c r="H300" i="6" s="1"/>
  <c r="H163" i="7"/>
  <c r="H292" i="6"/>
  <c r="F48" i="7" s="1"/>
  <c r="G101" i="8" s="1"/>
  <c r="H101" i="8" s="1"/>
  <c r="H118" i="8" s="1"/>
  <c r="G11" i="9" s="1"/>
  <c r="H11" i="9" s="1"/>
  <c r="L945" i="6"/>
  <c r="L291" i="6"/>
  <c r="K291" i="6"/>
  <c r="F935" i="6"/>
  <c r="K935" i="6"/>
  <c r="H161" i="7"/>
  <c r="E285" i="6"/>
  <c r="E280" i="6"/>
  <c r="I253" i="6"/>
  <c r="J253" i="6" s="1"/>
  <c r="J256" i="6" s="1"/>
  <c r="G41" i="7" s="1"/>
  <c r="I91" i="8" s="1"/>
  <c r="J91" i="8" s="1"/>
  <c r="I260" i="6"/>
  <c r="J260" i="6" s="1"/>
  <c r="J264" i="6" s="1"/>
  <c r="G42" i="7" s="1"/>
  <c r="I92" i="8" s="1"/>
  <c r="J92" i="8" s="1"/>
  <c r="L926" i="6"/>
  <c r="G242" i="6"/>
  <c r="H242" i="6" s="1"/>
  <c r="H244" i="6" s="1"/>
  <c r="F39" i="7" s="1"/>
  <c r="G89" i="8" s="1"/>
  <c r="H89" i="8" s="1"/>
  <c r="G260" i="6"/>
  <c r="H260" i="6" s="1"/>
  <c r="G253" i="6"/>
  <c r="H253" i="6" s="1"/>
  <c r="G254" i="6" s="1"/>
  <c r="E253" i="6"/>
  <c r="E260" i="6"/>
  <c r="E242" i="6"/>
  <c r="H160" i="7"/>
  <c r="H159" i="7"/>
  <c r="L920" i="6"/>
  <c r="L96" i="6"/>
  <c r="K96" i="6"/>
  <c r="F53" i="6"/>
  <c r="L53" i="6" s="1"/>
  <c r="K53" i="6"/>
  <c r="E49" i="6"/>
  <c r="F49" i="6" s="1"/>
  <c r="H157" i="7"/>
  <c r="L908" i="6"/>
  <c r="G55" i="6"/>
  <c r="H55" i="6" s="1"/>
  <c r="H56" i="6" s="1"/>
  <c r="F11" i="7" s="1"/>
  <c r="G31" i="8" s="1"/>
  <c r="H31" i="8" s="1"/>
  <c r="G49" i="6"/>
  <c r="H49" i="6" s="1"/>
  <c r="H50" i="6" s="1"/>
  <c r="F10" i="7" s="1"/>
  <c r="G29" i="8" s="1"/>
  <c r="H29" i="8" s="1"/>
  <c r="F55" i="6"/>
  <c r="L901" i="6"/>
  <c r="J902" i="6"/>
  <c r="F47" i="6"/>
  <c r="L33" i="6"/>
  <c r="K33" i="6"/>
  <c r="L20" i="6"/>
  <c r="K20" i="6"/>
  <c r="L891" i="6"/>
  <c r="K885" i="6"/>
  <c r="F885" i="6"/>
  <c r="I859" i="6"/>
  <c r="J859" i="6" s="1"/>
  <c r="I413" i="6"/>
  <c r="J413" i="6" s="1"/>
  <c r="I353" i="6"/>
  <c r="J353" i="6" s="1"/>
  <c r="J356" i="6" s="1"/>
  <c r="G55" i="7" s="1"/>
  <c r="I128" i="8" s="1"/>
  <c r="J128" i="8" s="1"/>
  <c r="I420" i="6"/>
  <c r="J420" i="6" s="1"/>
  <c r="J424" i="6" s="1"/>
  <c r="G68" i="7" s="1"/>
  <c r="I141" i="8" s="1"/>
  <c r="J141" i="8" s="1"/>
  <c r="J861" i="6"/>
  <c r="G149" i="7" s="1"/>
  <c r="I708" i="6" s="1"/>
  <c r="J708" i="6" s="1"/>
  <c r="G420" i="6"/>
  <c r="H420" i="6" s="1"/>
  <c r="G423" i="6" s="1"/>
  <c r="K423" i="6" s="1"/>
  <c r="G642" i="6"/>
  <c r="H642" i="6" s="1"/>
  <c r="G669" i="6"/>
  <c r="H669" i="6" s="1"/>
  <c r="G399" i="6"/>
  <c r="H399" i="6" s="1"/>
  <c r="H400" i="6" s="1"/>
  <c r="F64" i="7" s="1"/>
  <c r="G137" i="8" s="1"/>
  <c r="H137" i="8" s="1"/>
  <c r="G375" i="6"/>
  <c r="H375" i="6" s="1"/>
  <c r="G13" i="6"/>
  <c r="H13" i="6" s="1"/>
  <c r="H14" i="6" s="1"/>
  <c r="F5" i="7" s="1"/>
  <c r="G708" i="6"/>
  <c r="H708" i="6" s="1"/>
  <c r="G403" i="6"/>
  <c r="H403" i="6" s="1"/>
  <c r="H404" i="6" s="1"/>
  <c r="F65" i="7" s="1"/>
  <c r="G138" i="8" s="1"/>
  <c r="H138" i="8" s="1"/>
  <c r="G660" i="6"/>
  <c r="H660" i="6" s="1"/>
  <c r="G651" i="6"/>
  <c r="H651" i="6" s="1"/>
  <c r="K869" i="6"/>
  <c r="F869" i="6"/>
  <c r="H145" i="7"/>
  <c r="L842" i="6"/>
  <c r="E138" i="7"/>
  <c r="L808" i="6"/>
  <c r="J786" i="6"/>
  <c r="G132" i="7" s="1"/>
  <c r="L785" i="6"/>
  <c r="K785" i="6"/>
  <c r="H131" i="7"/>
  <c r="L780" i="6"/>
  <c r="H130" i="7"/>
  <c r="L774" i="6"/>
  <c r="F105" i="7"/>
  <c r="L606" i="6"/>
  <c r="H101" i="7"/>
  <c r="L579" i="6"/>
  <c r="L578" i="6"/>
  <c r="H98" i="7"/>
  <c r="L574" i="6"/>
  <c r="L554" i="6"/>
  <c r="H80" i="7"/>
  <c r="L477" i="6"/>
  <c r="H75" i="7"/>
  <c r="L455" i="6"/>
  <c r="F339" i="6"/>
  <c r="H17" i="7"/>
  <c r="L97" i="6"/>
  <c r="H15" i="7"/>
  <c r="L79" i="6"/>
  <c r="H9" i="7"/>
  <c r="L44" i="6"/>
  <c r="H7" i="7"/>
  <c r="L34" i="6"/>
  <c r="H49" i="8" l="1"/>
  <c r="G9" i="9" s="1"/>
  <c r="H9" i="9" s="1"/>
  <c r="L442" i="6"/>
  <c r="G361" i="6"/>
  <c r="H361" i="6" s="1"/>
  <c r="K412" i="6"/>
  <c r="K735" i="6"/>
  <c r="G367" i="6"/>
  <c r="H367" i="6" s="1"/>
  <c r="G678" i="6"/>
  <c r="H678" i="6" s="1"/>
  <c r="H1058" i="6"/>
  <c r="F179" i="7" s="1"/>
  <c r="G431" i="6" s="1"/>
  <c r="H431" i="6" s="1"/>
  <c r="H432" i="6" s="1"/>
  <c r="F70" i="7" s="1"/>
  <c r="G143" i="8" s="1"/>
  <c r="H143" i="8" s="1"/>
  <c r="G166" i="8"/>
  <c r="E1226" i="6"/>
  <c r="F1226" i="6" s="1"/>
  <c r="H233" i="8"/>
  <c r="G14" i="9" s="1"/>
  <c r="H14" i="9" s="1"/>
  <c r="G633" i="6"/>
  <c r="H633" i="6" s="1"/>
  <c r="J415" i="6"/>
  <c r="G67" i="7" s="1"/>
  <c r="I140" i="8" s="1"/>
  <c r="J140" i="8" s="1"/>
  <c r="H266" i="8"/>
  <c r="L266" i="8" s="1"/>
  <c r="K266" i="8"/>
  <c r="G675" i="6"/>
  <c r="H675" i="6" s="1"/>
  <c r="G666" i="6"/>
  <c r="H666" i="6" s="1"/>
  <c r="G630" i="6"/>
  <c r="H630" i="6" s="1"/>
  <c r="G648" i="6"/>
  <c r="H648" i="6" s="1"/>
  <c r="G657" i="6"/>
  <c r="H657" i="6" s="1"/>
  <c r="G639" i="6"/>
  <c r="H639" i="6" s="1"/>
  <c r="F164" i="6"/>
  <c r="L160" i="6"/>
  <c r="F232" i="6"/>
  <c r="L231" i="6"/>
  <c r="F1097" i="6"/>
  <c r="L1096" i="6"/>
  <c r="I714" i="6"/>
  <c r="J714" i="6" s="1"/>
  <c r="I706" i="6"/>
  <c r="J706" i="6" s="1"/>
  <c r="I683" i="6"/>
  <c r="J683" i="6" s="1"/>
  <c r="I690" i="6"/>
  <c r="J690" i="6" s="1"/>
  <c r="I697" i="6"/>
  <c r="J697" i="6" s="1"/>
  <c r="J700" i="6" s="1"/>
  <c r="G118" i="7" s="1"/>
  <c r="I289" i="8" s="1"/>
  <c r="J289" i="8" s="1"/>
  <c r="K1197" i="6"/>
  <c r="F1197" i="6"/>
  <c r="F880" i="6"/>
  <c r="L879" i="6"/>
  <c r="K54" i="8"/>
  <c r="F54" i="8"/>
  <c r="L54" i="8" s="1"/>
  <c r="F133" i="6"/>
  <c r="L125" i="6"/>
  <c r="H132" i="7"/>
  <c r="I338" i="8"/>
  <c r="G407" i="6"/>
  <c r="H407" i="6" s="1"/>
  <c r="H408" i="6" s="1"/>
  <c r="F66" i="7" s="1"/>
  <c r="G139" i="8" s="1"/>
  <c r="H139" i="8" s="1"/>
  <c r="H515" i="6"/>
  <c r="F87" i="7" s="1"/>
  <c r="G238" i="8" s="1"/>
  <c r="H238" i="8" s="1"/>
  <c r="K759" i="6"/>
  <c r="F185" i="6"/>
  <c r="L181" i="6"/>
  <c r="F616" i="6"/>
  <c r="L614" i="6"/>
  <c r="L169" i="8"/>
  <c r="F187" i="8"/>
  <c r="E13" i="9" s="1"/>
  <c r="F217" i="6"/>
  <c r="L216" i="6"/>
  <c r="G714" i="6"/>
  <c r="H714" i="6" s="1"/>
  <c r="G697" i="6"/>
  <c r="H697" i="6" s="1"/>
  <c r="H700" i="6" s="1"/>
  <c r="F118" i="7" s="1"/>
  <c r="G289" i="8" s="1"/>
  <c r="H289" i="8" s="1"/>
  <c r="G690" i="6"/>
  <c r="H690" i="6" s="1"/>
  <c r="H694" i="6" s="1"/>
  <c r="F117" i="7" s="1"/>
  <c r="G288" i="8" s="1"/>
  <c r="H288" i="8" s="1"/>
  <c r="G706" i="6"/>
  <c r="H706" i="6" s="1"/>
  <c r="G683" i="6"/>
  <c r="H683" i="6" s="1"/>
  <c r="F1217" i="6"/>
  <c r="K1217" i="6"/>
  <c r="F88" i="8"/>
  <c r="L88" i="8" s="1"/>
  <c r="K88" i="8"/>
  <c r="I373" i="6"/>
  <c r="J373" i="6" s="1"/>
  <c r="I365" i="6"/>
  <c r="J365" i="6" s="1"/>
  <c r="I359" i="6"/>
  <c r="J359" i="6" s="1"/>
  <c r="L1154" i="6"/>
  <c r="E1155" i="6"/>
  <c r="F273" i="8"/>
  <c r="L273" i="8" s="1"/>
  <c r="K273" i="8"/>
  <c r="E1025" i="6"/>
  <c r="L1024" i="6"/>
  <c r="I667" i="6"/>
  <c r="J667" i="6" s="1"/>
  <c r="I640" i="6"/>
  <c r="J640" i="6" s="1"/>
  <c r="I676" i="6"/>
  <c r="J676" i="6" s="1"/>
  <c r="I631" i="6"/>
  <c r="J631" i="6" s="1"/>
  <c r="I649" i="6"/>
  <c r="J649" i="6" s="1"/>
  <c r="I658" i="6"/>
  <c r="J658" i="6" s="1"/>
  <c r="K1167" i="6"/>
  <c r="F1167" i="6"/>
  <c r="F202" i="6"/>
  <c r="L201" i="6"/>
  <c r="F5" i="8"/>
  <c r="K5" i="8"/>
  <c r="H596" i="6"/>
  <c r="K596" i="6"/>
  <c r="G715" i="6"/>
  <c r="H715" i="6" s="1"/>
  <c r="G684" i="6"/>
  <c r="H684" i="6" s="1"/>
  <c r="G691" i="6"/>
  <c r="H691" i="6" s="1"/>
  <c r="F465" i="6"/>
  <c r="L464" i="6"/>
  <c r="L1197" i="6"/>
  <c r="J1198" i="6"/>
  <c r="G201" i="7" s="1"/>
  <c r="K354" i="8"/>
  <c r="F354" i="8"/>
  <c r="L354" i="8" s="1"/>
  <c r="F62" i="6"/>
  <c r="L59" i="6"/>
  <c r="K1226" i="6"/>
  <c r="G387" i="6"/>
  <c r="K501" i="6"/>
  <c r="F178" i="6"/>
  <c r="L174" i="6"/>
  <c r="F339" i="8"/>
  <c r="L339" i="8" s="1"/>
  <c r="K339" i="8"/>
  <c r="K87" i="8"/>
  <c r="F87" i="8"/>
  <c r="L87" i="8" s="1"/>
  <c r="F222" i="6"/>
  <c r="L221" i="6"/>
  <c r="L1196" i="6"/>
  <c r="F1198" i="6"/>
  <c r="F1017" i="6"/>
  <c r="K1017" i="6"/>
  <c r="L156" i="6"/>
  <c r="F157" i="6"/>
  <c r="J95" i="8"/>
  <c r="I10" i="9" s="1"/>
  <c r="J10" i="9" s="1"/>
  <c r="L142" i="6"/>
  <c r="F145" i="6"/>
  <c r="L1004" i="6"/>
  <c r="F1005" i="6"/>
  <c r="E1148" i="6"/>
  <c r="L1147" i="6"/>
  <c r="F197" i="6"/>
  <c r="L196" i="6"/>
  <c r="L620" i="6"/>
  <c r="F621" i="6"/>
  <c r="K167" i="8"/>
  <c r="H167" i="8"/>
  <c r="L167" i="8" s="1"/>
  <c r="E1132" i="6"/>
  <c r="K495" i="6"/>
  <c r="L326" i="6"/>
  <c r="F335" i="6"/>
  <c r="K269" i="8"/>
  <c r="H269" i="8"/>
  <c r="L269" i="8" s="1"/>
  <c r="J727" i="6"/>
  <c r="G121" i="7" s="1"/>
  <c r="I327" i="8" s="1"/>
  <c r="J327" i="8" s="1"/>
  <c r="L722" i="6"/>
  <c r="F9" i="8"/>
  <c r="L9" i="8" s="1"/>
  <c r="K9" i="8"/>
  <c r="H347" i="8"/>
  <c r="L347" i="8" s="1"/>
  <c r="K347" i="8"/>
  <c r="F261" i="8"/>
  <c r="L261" i="8" s="1"/>
  <c r="K261" i="8"/>
  <c r="J1070" i="6"/>
  <c r="G180" i="7" s="1"/>
  <c r="I489" i="6" s="1"/>
  <c r="J489" i="6" s="1"/>
  <c r="J490" i="6" s="1"/>
  <c r="G83" i="7" s="1"/>
  <c r="I209" i="8" s="1"/>
  <c r="J209" i="8" s="1"/>
  <c r="J233" i="8" s="1"/>
  <c r="I14" i="9" s="1"/>
  <c r="J14" i="9" s="1"/>
  <c r="H138" i="7"/>
  <c r="E344" i="8"/>
  <c r="L731" i="6"/>
  <c r="J736" i="6"/>
  <c r="G122" i="7" s="1"/>
  <c r="I328" i="8" s="1"/>
  <c r="J328" i="8" s="1"/>
  <c r="H349" i="8"/>
  <c r="L349" i="8" s="1"/>
  <c r="K349" i="8"/>
  <c r="L468" i="6"/>
  <c r="F469" i="6"/>
  <c r="G373" i="6"/>
  <c r="H373" i="6" s="1"/>
  <c r="H376" i="6" s="1"/>
  <c r="F58" i="7" s="1"/>
  <c r="G131" i="8" s="1"/>
  <c r="H131" i="8" s="1"/>
  <c r="G359" i="6"/>
  <c r="H359" i="6" s="1"/>
  <c r="G365" i="6"/>
  <c r="H365" i="6" s="1"/>
  <c r="G369" i="6" s="1"/>
  <c r="L84" i="6"/>
  <c r="F91" i="6"/>
  <c r="F212" i="6"/>
  <c r="L210" i="6"/>
  <c r="H1050" i="6"/>
  <c r="F178" i="7" s="1"/>
  <c r="G427" i="6" s="1"/>
  <c r="H427" i="6" s="1"/>
  <c r="H428" i="6" s="1"/>
  <c r="F69" i="7" s="1"/>
  <c r="G142" i="8" s="1"/>
  <c r="H142" i="8" s="1"/>
  <c r="L373" i="8"/>
  <c r="L394" i="8" s="1"/>
  <c r="F394" i="8"/>
  <c r="E20" i="9" s="1"/>
  <c r="F171" i="6"/>
  <c r="L167" i="6"/>
  <c r="K419" i="6"/>
  <c r="K726" i="6"/>
  <c r="T21" i="9"/>
  <c r="E31" i="13"/>
  <c r="E1179" i="6"/>
  <c r="L1178" i="6"/>
  <c r="F192" i="6"/>
  <c r="L189" i="6"/>
  <c r="H1229" i="6"/>
  <c r="F207" i="7" s="1"/>
  <c r="G1221" i="6" s="1"/>
  <c r="H1221" i="6" s="1"/>
  <c r="H1222" i="6" s="1"/>
  <c r="F206" i="7" s="1"/>
  <c r="G709" i="6" s="1"/>
  <c r="H709" i="6" s="1"/>
  <c r="H711" i="6" s="1"/>
  <c r="F119" i="7" s="1"/>
  <c r="G290" i="8" s="1"/>
  <c r="H290" i="8" s="1"/>
  <c r="I387" i="6"/>
  <c r="J387" i="6" s="1"/>
  <c r="J388" i="6" s="1"/>
  <c r="G61" i="7" s="1"/>
  <c r="I134" i="8" s="1"/>
  <c r="J134" i="8" s="1"/>
  <c r="I383" i="6"/>
  <c r="J383" i="6" s="1"/>
  <c r="J384" i="6" s="1"/>
  <c r="G60" i="7" s="1"/>
  <c r="I133" i="8" s="1"/>
  <c r="J133" i="8" s="1"/>
  <c r="F109" i="6"/>
  <c r="L103" i="6"/>
  <c r="F264" i="8"/>
  <c r="L264" i="8" s="1"/>
  <c r="K264" i="8"/>
  <c r="H533" i="6"/>
  <c r="F90" i="7" s="1"/>
  <c r="G241" i="8" s="1"/>
  <c r="H241" i="8" s="1"/>
  <c r="L65" i="6"/>
  <c r="F68" i="6"/>
  <c r="H105" i="7"/>
  <c r="G272" i="8"/>
  <c r="H137" i="7"/>
  <c r="E343" i="8"/>
  <c r="G17" i="6"/>
  <c r="H17" i="6" s="1"/>
  <c r="H21" i="6" s="1"/>
  <c r="F6" i="7" s="1"/>
  <c r="G7" i="8" s="1"/>
  <c r="H7" i="8" s="1"/>
  <c r="G6" i="8"/>
  <c r="H6" i="8" s="1"/>
  <c r="H362" i="6"/>
  <c r="F56" i="7" s="1"/>
  <c r="G129" i="8" s="1"/>
  <c r="H129" i="8" s="1"/>
  <c r="I1142" i="6"/>
  <c r="J1142" i="6" s="1"/>
  <c r="J1143" i="6" s="1"/>
  <c r="G192" i="7" s="1"/>
  <c r="I1124" i="6" s="1"/>
  <c r="J1124" i="6" s="1"/>
  <c r="J1125" i="6" s="1"/>
  <c r="G190" i="7" s="1"/>
  <c r="I543" i="6" s="1"/>
  <c r="J543" i="6" s="1"/>
  <c r="I1133" i="6"/>
  <c r="J1133" i="6" s="1"/>
  <c r="J1134" i="6" s="1"/>
  <c r="G191" i="7" s="1"/>
  <c r="I1120" i="6" s="1"/>
  <c r="J1120" i="6" s="1"/>
  <c r="J1121" i="6" s="1"/>
  <c r="G189" i="7" s="1"/>
  <c r="I542" i="6" s="1"/>
  <c r="J542" i="6" s="1"/>
  <c r="F626" i="6"/>
  <c r="L624" i="6"/>
  <c r="F139" i="6"/>
  <c r="L136" i="6"/>
  <c r="H166" i="8"/>
  <c r="K166" i="8"/>
  <c r="L1138" i="6"/>
  <c r="E1141" i="6"/>
  <c r="J168" i="8"/>
  <c r="K168" i="8"/>
  <c r="F1192" i="6"/>
  <c r="K1192" i="6"/>
  <c r="F473" i="6"/>
  <c r="L472" i="6"/>
  <c r="L260" i="8"/>
  <c r="J279" i="8"/>
  <c r="I16" i="9" s="1"/>
  <c r="J16" i="9" s="1"/>
  <c r="J711" i="6"/>
  <c r="G119" i="7" s="1"/>
  <c r="I290" i="8" s="1"/>
  <c r="J290" i="8" s="1"/>
  <c r="K525" i="6"/>
  <c r="L311" i="6"/>
  <c r="F319" i="6"/>
  <c r="L970" i="6"/>
  <c r="F971" i="6"/>
  <c r="F207" i="6"/>
  <c r="L205" i="6"/>
  <c r="F151" i="6"/>
  <c r="L148" i="6"/>
  <c r="F121" i="6"/>
  <c r="L112" i="6"/>
  <c r="F1212" i="6"/>
  <c r="K1212" i="6"/>
  <c r="F1202" i="6"/>
  <c r="L1201" i="6"/>
  <c r="F73" i="6"/>
  <c r="L71" i="6"/>
  <c r="H267" i="8"/>
  <c r="L267" i="8" s="1"/>
  <c r="K267" i="8"/>
  <c r="F342" i="8"/>
  <c r="L342" i="8" s="1"/>
  <c r="K342" i="8"/>
  <c r="L495" i="6"/>
  <c r="G395" i="6"/>
  <c r="H395" i="6" s="1"/>
  <c r="H396" i="6" s="1"/>
  <c r="F63" i="7" s="1"/>
  <c r="G136" i="8" s="1"/>
  <c r="H136" i="8" s="1"/>
  <c r="K531" i="6"/>
  <c r="F268" i="6"/>
  <c r="L267" i="6"/>
  <c r="G658" i="6"/>
  <c r="H658" i="6" s="1"/>
  <c r="H662" i="6" s="1"/>
  <c r="F113" i="7" s="1"/>
  <c r="G284" i="8" s="1"/>
  <c r="H284" i="8" s="1"/>
  <c r="G667" i="6"/>
  <c r="H667" i="6" s="1"/>
  <c r="H671" i="6" s="1"/>
  <c r="F114" i="7" s="1"/>
  <c r="G285" i="8" s="1"/>
  <c r="H285" i="8" s="1"/>
  <c r="G676" i="6"/>
  <c r="H676" i="6" s="1"/>
  <c r="G631" i="6"/>
  <c r="H631" i="6" s="1"/>
  <c r="H635" i="6" s="1"/>
  <c r="F110" i="7" s="1"/>
  <c r="G281" i="8" s="1"/>
  <c r="H281" i="8" s="1"/>
  <c r="G640" i="6"/>
  <c r="H640" i="6" s="1"/>
  <c r="H644" i="6" s="1"/>
  <c r="F111" i="7" s="1"/>
  <c r="G282" i="8" s="1"/>
  <c r="H282" i="8" s="1"/>
  <c r="G649" i="6"/>
  <c r="H649" i="6" s="1"/>
  <c r="H653" i="6" s="1"/>
  <c r="F112" i="7" s="1"/>
  <c r="G283" i="8" s="1"/>
  <c r="H283" i="8" s="1"/>
  <c r="L97" i="8"/>
  <c r="L259" i="6"/>
  <c r="E263" i="6"/>
  <c r="I639" i="6"/>
  <c r="J639" i="6" s="1"/>
  <c r="I675" i="6"/>
  <c r="J675" i="6" s="1"/>
  <c r="I630" i="6"/>
  <c r="J630" i="6" s="1"/>
  <c r="I666" i="6"/>
  <c r="J666" i="6" s="1"/>
  <c r="I657" i="6"/>
  <c r="J657" i="6" s="1"/>
  <c r="I648" i="6"/>
  <c r="J648" i="6" s="1"/>
  <c r="F1172" i="6"/>
  <c r="L1172" i="6" s="1"/>
  <c r="K1172" i="6"/>
  <c r="L1171" i="6"/>
  <c r="F1173" i="6"/>
  <c r="L226" i="6"/>
  <c r="F227" i="6"/>
  <c r="J1050" i="6"/>
  <c r="G178" i="7" s="1"/>
  <c r="I427" i="6" s="1"/>
  <c r="J427" i="6" s="1"/>
  <c r="J428" i="6" s="1"/>
  <c r="G69" i="7" s="1"/>
  <c r="I142" i="8" s="1"/>
  <c r="J142" i="8" s="1"/>
  <c r="E214" i="7"/>
  <c r="L1271" i="6"/>
  <c r="J837" i="6"/>
  <c r="F768" i="6"/>
  <c r="L767" i="6"/>
  <c r="H845" i="6"/>
  <c r="K845" i="6"/>
  <c r="F764" i="6"/>
  <c r="L763" i="6"/>
  <c r="F760" i="6"/>
  <c r="L759" i="6"/>
  <c r="F850" i="6"/>
  <c r="L849" i="6"/>
  <c r="F745" i="6"/>
  <c r="L745" i="6" s="1"/>
  <c r="K745" i="6"/>
  <c r="K755" i="6"/>
  <c r="F755" i="6"/>
  <c r="L755" i="6" s="1"/>
  <c r="F750" i="6"/>
  <c r="L750" i="6" s="1"/>
  <c r="K750" i="6"/>
  <c r="K749" i="6"/>
  <c r="K744" i="6"/>
  <c r="K739" i="6"/>
  <c r="K754" i="6"/>
  <c r="L749" i="6"/>
  <c r="F756" i="6"/>
  <c r="L754" i="6"/>
  <c r="L744" i="6"/>
  <c r="L739" i="6"/>
  <c r="F741" i="6"/>
  <c r="F736" i="6"/>
  <c r="L735" i="6"/>
  <c r="F727" i="6"/>
  <c r="L726" i="6"/>
  <c r="K703" i="6"/>
  <c r="F703" i="6"/>
  <c r="L703" i="6" s="1"/>
  <c r="H680" i="6"/>
  <c r="F115" i="7" s="1"/>
  <c r="G286" i="8" s="1"/>
  <c r="H286" i="8" s="1"/>
  <c r="L1187" i="6"/>
  <c r="F1188" i="6"/>
  <c r="E195" i="7"/>
  <c r="L1163" i="6"/>
  <c r="E26" i="4"/>
  <c r="C28" i="4"/>
  <c r="C38" i="4"/>
  <c r="F4" i="5" s="1"/>
  <c r="H1117" i="6"/>
  <c r="F188" i="7" s="1"/>
  <c r="G538" i="6" s="1"/>
  <c r="H538" i="6" s="1"/>
  <c r="L1116" i="6"/>
  <c r="E188" i="7"/>
  <c r="F187" i="7"/>
  <c r="L1108" i="6"/>
  <c r="L1102" i="6"/>
  <c r="F1103" i="6"/>
  <c r="H521" i="6"/>
  <c r="F88" i="7" s="1"/>
  <c r="G239" i="8" s="1"/>
  <c r="H239" i="8" s="1"/>
  <c r="L1092" i="6"/>
  <c r="F1093" i="6"/>
  <c r="H527" i="6"/>
  <c r="F89" i="7" s="1"/>
  <c r="G240" i="8" s="1"/>
  <c r="H240" i="8" s="1"/>
  <c r="K519" i="6"/>
  <c r="H507" i="6"/>
  <c r="K507" i="6"/>
  <c r="L537" i="6"/>
  <c r="L519" i="6"/>
  <c r="L531" i="6"/>
  <c r="L501" i="6"/>
  <c r="L513" i="6"/>
  <c r="L525" i="6"/>
  <c r="F494" i="6"/>
  <c r="L494" i="6" s="1"/>
  <c r="K494" i="6"/>
  <c r="L1075" i="6"/>
  <c r="F1076" i="6"/>
  <c r="H387" i="6"/>
  <c r="L1012" i="6"/>
  <c r="F1013" i="6"/>
  <c r="F419" i="6"/>
  <c r="L419" i="6" s="1"/>
  <c r="F352" i="6"/>
  <c r="L352" i="6" s="1"/>
  <c r="L980" i="6"/>
  <c r="E168" i="7"/>
  <c r="H304" i="6"/>
  <c r="F50" i="7" s="1"/>
  <c r="G123" i="8" s="1"/>
  <c r="H123" i="8" s="1"/>
  <c r="L935" i="6"/>
  <c r="F936" i="6"/>
  <c r="F280" i="6"/>
  <c r="K280" i="6"/>
  <c r="K285" i="6"/>
  <c r="F285" i="6"/>
  <c r="G261" i="6"/>
  <c r="H254" i="6"/>
  <c r="K254" i="6"/>
  <c r="K242" i="6"/>
  <c r="F242" i="6"/>
  <c r="F260" i="6"/>
  <c r="K260" i="6"/>
  <c r="K253" i="6"/>
  <c r="F253" i="6"/>
  <c r="K49" i="6"/>
  <c r="K55" i="6"/>
  <c r="L49" i="6"/>
  <c r="F56" i="6"/>
  <c r="L55" i="6"/>
  <c r="G156" i="7"/>
  <c r="L902" i="6"/>
  <c r="F50" i="6"/>
  <c r="I367" i="6"/>
  <c r="J367" i="6" s="1"/>
  <c r="J370" i="6" s="1"/>
  <c r="G57" i="7" s="1"/>
  <c r="I130" i="8" s="1"/>
  <c r="J130" i="8" s="1"/>
  <c r="L885" i="6"/>
  <c r="F886" i="6"/>
  <c r="I399" i="6"/>
  <c r="J399" i="6" s="1"/>
  <c r="J400" i="6" s="1"/>
  <c r="G64" i="7" s="1"/>
  <c r="I137" i="8" s="1"/>
  <c r="J137" i="8" s="1"/>
  <c r="I633" i="6"/>
  <c r="J633" i="6" s="1"/>
  <c r="J635" i="6" s="1"/>
  <c r="G110" i="7" s="1"/>
  <c r="I281" i="8" s="1"/>
  <c r="J281" i="8" s="1"/>
  <c r="I403" i="6"/>
  <c r="J403" i="6" s="1"/>
  <c r="J404" i="6" s="1"/>
  <c r="G65" i="7" s="1"/>
  <c r="I138" i="8" s="1"/>
  <c r="J138" i="8" s="1"/>
  <c r="I642" i="6"/>
  <c r="J642" i="6" s="1"/>
  <c r="I13" i="6"/>
  <c r="J13" i="6" s="1"/>
  <c r="J14" i="6" s="1"/>
  <c r="G5" i="7" s="1"/>
  <c r="I391" i="6"/>
  <c r="J391" i="6" s="1"/>
  <c r="J392" i="6" s="1"/>
  <c r="G62" i="7" s="1"/>
  <c r="I135" i="8" s="1"/>
  <c r="J135" i="8" s="1"/>
  <c r="I660" i="6"/>
  <c r="J660" i="6" s="1"/>
  <c r="I395" i="6"/>
  <c r="J395" i="6" s="1"/>
  <c r="J396" i="6" s="1"/>
  <c r="G63" i="7" s="1"/>
  <c r="I136" i="8" s="1"/>
  <c r="J136" i="8" s="1"/>
  <c r="I669" i="6"/>
  <c r="J669" i="6" s="1"/>
  <c r="I407" i="6"/>
  <c r="J407" i="6" s="1"/>
  <c r="J408" i="6" s="1"/>
  <c r="G66" i="7" s="1"/>
  <c r="I139" i="8" s="1"/>
  <c r="J139" i="8" s="1"/>
  <c r="I678" i="6"/>
  <c r="J678" i="6" s="1"/>
  <c r="I651" i="6"/>
  <c r="J651" i="6" s="1"/>
  <c r="J653" i="6" s="1"/>
  <c r="G112" i="7" s="1"/>
  <c r="I283" i="8" s="1"/>
  <c r="J283" i="8" s="1"/>
  <c r="I361" i="6"/>
  <c r="J361" i="6" s="1"/>
  <c r="J362" i="6" s="1"/>
  <c r="G56" i="7" s="1"/>
  <c r="I129" i="8" s="1"/>
  <c r="J129" i="8" s="1"/>
  <c r="I375" i="6"/>
  <c r="J375" i="6" s="1"/>
  <c r="J376" i="6" s="1"/>
  <c r="G58" i="7" s="1"/>
  <c r="I131" i="8" s="1"/>
  <c r="J131" i="8" s="1"/>
  <c r="H423" i="6"/>
  <c r="L869" i="6"/>
  <c r="F870" i="6"/>
  <c r="L786" i="6"/>
  <c r="L339" i="6"/>
  <c r="F343" i="6"/>
  <c r="H369" i="6" l="1"/>
  <c r="K369" i="6"/>
  <c r="J164" i="8"/>
  <c r="I12" i="9" s="1"/>
  <c r="J12" i="9" s="1"/>
  <c r="H718" i="6"/>
  <c r="F120" i="7" s="1"/>
  <c r="G291" i="8" s="1"/>
  <c r="H291" i="8" s="1"/>
  <c r="J671" i="6"/>
  <c r="G114" i="7" s="1"/>
  <c r="I285" i="8" s="1"/>
  <c r="J285" i="8" s="1"/>
  <c r="F751" i="6"/>
  <c r="E125" i="7" s="1"/>
  <c r="E78" i="7"/>
  <c r="L469" i="6"/>
  <c r="K1132" i="6"/>
  <c r="F1132" i="6"/>
  <c r="L145" i="6"/>
  <c r="E22" i="7"/>
  <c r="L1226" i="6"/>
  <c r="E43" i="7"/>
  <c r="L268" i="6"/>
  <c r="E14" i="7"/>
  <c r="L73" i="6"/>
  <c r="E79" i="7"/>
  <c r="L473" i="6"/>
  <c r="E109" i="7"/>
  <c r="L626" i="6"/>
  <c r="E26" i="7"/>
  <c r="L171" i="6"/>
  <c r="E35" i="7"/>
  <c r="L222" i="6"/>
  <c r="H597" i="6"/>
  <c r="L596" i="6"/>
  <c r="E107" i="7"/>
  <c r="L616" i="6"/>
  <c r="E37" i="7"/>
  <c r="L232" i="6"/>
  <c r="E12" i="7"/>
  <c r="L62" i="6"/>
  <c r="E202" i="7"/>
  <c r="L1202" i="6"/>
  <c r="F1193" i="6"/>
  <c r="L1192" i="6"/>
  <c r="E108" i="7"/>
  <c r="L621" i="6"/>
  <c r="E24" i="7"/>
  <c r="L157" i="6"/>
  <c r="L5" i="8"/>
  <c r="K1025" i="6"/>
  <c r="F1025" i="6"/>
  <c r="H687" i="6"/>
  <c r="F116" i="7" s="1"/>
  <c r="G287" i="8" s="1"/>
  <c r="H287" i="8" s="1"/>
  <c r="E28" i="7"/>
  <c r="L185" i="6"/>
  <c r="E25" i="7"/>
  <c r="L164" i="6"/>
  <c r="F20" i="9"/>
  <c r="L20" i="9" s="1"/>
  <c r="K20" i="9"/>
  <c r="E197" i="7"/>
  <c r="L1173" i="6"/>
  <c r="F1179" i="6"/>
  <c r="L1179" i="6" s="1"/>
  <c r="K1179" i="6"/>
  <c r="E1067" i="6"/>
  <c r="E984" i="6"/>
  <c r="K263" i="6"/>
  <c r="F263" i="6"/>
  <c r="L263" i="6" s="1"/>
  <c r="E13" i="7"/>
  <c r="L68" i="6"/>
  <c r="F1218" i="6"/>
  <c r="L1217" i="6"/>
  <c r="F1213" i="6"/>
  <c r="L1212" i="6"/>
  <c r="J187" i="8"/>
  <c r="I13" i="9" s="1"/>
  <c r="J13" i="9" s="1"/>
  <c r="L168" i="8"/>
  <c r="I684" i="6"/>
  <c r="J684" i="6" s="1"/>
  <c r="J687" i="6" s="1"/>
  <c r="G116" i="7" s="1"/>
  <c r="I287" i="8" s="1"/>
  <c r="J287" i="8" s="1"/>
  <c r="I691" i="6"/>
  <c r="J691" i="6" s="1"/>
  <c r="J694" i="6" s="1"/>
  <c r="G117" i="7" s="1"/>
  <c r="I288" i="8" s="1"/>
  <c r="J288" i="8" s="1"/>
  <c r="I715" i="6"/>
  <c r="J715" i="6" s="1"/>
  <c r="J718" i="6" s="1"/>
  <c r="G120" i="7" s="1"/>
  <c r="I291" i="8" s="1"/>
  <c r="J291" i="8" s="1"/>
  <c r="E31" i="7"/>
  <c r="L202" i="6"/>
  <c r="E29" i="7"/>
  <c r="L192" i="6"/>
  <c r="K1155" i="6"/>
  <c r="F1155" i="6"/>
  <c r="G1133" i="6"/>
  <c r="H1133" i="6" s="1"/>
  <c r="H1134" i="6" s="1"/>
  <c r="F191" i="7" s="1"/>
  <c r="G1120" i="6" s="1"/>
  <c r="H1120" i="6" s="1"/>
  <c r="H1121" i="6" s="1"/>
  <c r="F189" i="7" s="1"/>
  <c r="G542" i="6" s="1"/>
  <c r="H542" i="6" s="1"/>
  <c r="H544" i="6" s="1"/>
  <c r="F92" i="7" s="1"/>
  <c r="G243" i="8" s="1"/>
  <c r="H243" i="8" s="1"/>
  <c r="G1142" i="6"/>
  <c r="H1142" i="6" s="1"/>
  <c r="H1143" i="6" s="1"/>
  <c r="F192" i="7" s="1"/>
  <c r="G1124" i="6" s="1"/>
  <c r="H1124" i="6" s="1"/>
  <c r="H1125" i="6" s="1"/>
  <c r="F190" i="7" s="1"/>
  <c r="G543" i="6" s="1"/>
  <c r="H543" i="6" s="1"/>
  <c r="H272" i="8"/>
  <c r="L272" i="8" s="1"/>
  <c r="K272" i="8"/>
  <c r="E51" i="7"/>
  <c r="L319" i="6"/>
  <c r="E152" i="7"/>
  <c r="L880" i="6"/>
  <c r="K1141" i="6"/>
  <c r="F1141" i="6"/>
  <c r="L1167" i="6"/>
  <c r="F1168" i="6"/>
  <c r="L121" i="6"/>
  <c r="E19" i="7"/>
  <c r="L91" i="6"/>
  <c r="E16" i="7"/>
  <c r="F344" i="8"/>
  <c r="L344" i="8" s="1"/>
  <c r="K344" i="8"/>
  <c r="J338" i="8"/>
  <c r="L338" i="8" s="1"/>
  <c r="K338" i="8"/>
  <c r="L212" i="6"/>
  <c r="E33" i="7"/>
  <c r="E30" i="7"/>
  <c r="L197" i="6"/>
  <c r="J662" i="6"/>
  <c r="G113" i="7" s="1"/>
  <c r="I284" i="8" s="1"/>
  <c r="J284" i="8" s="1"/>
  <c r="H26" i="8"/>
  <c r="G8" i="9" s="1"/>
  <c r="H8" i="9" s="1"/>
  <c r="E18" i="7"/>
  <c r="L109" i="6"/>
  <c r="E27" i="7"/>
  <c r="L178" i="6"/>
  <c r="E77" i="7"/>
  <c r="L465" i="6"/>
  <c r="E167" i="7"/>
  <c r="L971" i="6"/>
  <c r="J680" i="6"/>
  <c r="G115" i="7" s="1"/>
  <c r="I286" i="8" s="1"/>
  <c r="J286" i="8" s="1"/>
  <c r="L151" i="6"/>
  <c r="E23" i="7"/>
  <c r="H187" i="8"/>
  <c r="G13" i="9" s="1"/>
  <c r="H13" i="9" s="1"/>
  <c r="L166" i="8"/>
  <c r="E52" i="7"/>
  <c r="L335" i="6"/>
  <c r="K1148" i="6"/>
  <c r="F1148" i="6"/>
  <c r="L1017" i="6"/>
  <c r="E34" i="7"/>
  <c r="L217" i="6"/>
  <c r="E36" i="7"/>
  <c r="L227" i="6"/>
  <c r="I17" i="6"/>
  <c r="J17" i="6" s="1"/>
  <c r="J21" i="6" s="1"/>
  <c r="G6" i="7" s="1"/>
  <c r="I7" i="8" s="1"/>
  <c r="J7" i="8" s="1"/>
  <c r="I6" i="8"/>
  <c r="J6" i="8" s="1"/>
  <c r="F746" i="6"/>
  <c r="L746" i="6" s="1"/>
  <c r="E172" i="7"/>
  <c r="L1005" i="6"/>
  <c r="L1198" i="6"/>
  <c r="E201" i="7"/>
  <c r="F13" i="9"/>
  <c r="E20" i="7"/>
  <c r="L133" i="6"/>
  <c r="F343" i="8"/>
  <c r="L343" i="8" s="1"/>
  <c r="K343" i="8"/>
  <c r="J644" i="6"/>
  <c r="G111" i="7" s="1"/>
  <c r="I282" i="8" s="1"/>
  <c r="J282" i="8" s="1"/>
  <c r="E32" i="7"/>
  <c r="L207" i="6"/>
  <c r="E21" i="7"/>
  <c r="L139" i="6"/>
  <c r="E185" i="7"/>
  <c r="L1097" i="6"/>
  <c r="E837" i="6"/>
  <c r="H214" i="7"/>
  <c r="J838" i="6"/>
  <c r="E129" i="7"/>
  <c r="L768" i="6"/>
  <c r="H846" i="6"/>
  <c r="L845" i="6"/>
  <c r="E147" i="7"/>
  <c r="L850" i="6"/>
  <c r="E127" i="7"/>
  <c r="L760" i="6"/>
  <c r="E128" i="7"/>
  <c r="L764" i="6"/>
  <c r="E126" i="7"/>
  <c r="L756" i="6"/>
  <c r="E124" i="7"/>
  <c r="L741" i="6"/>
  <c r="E123" i="7"/>
  <c r="L751" i="6"/>
  <c r="E121" i="7"/>
  <c r="L727" i="6"/>
  <c r="E122" i="7"/>
  <c r="L736" i="6"/>
  <c r="E199" i="7"/>
  <c r="L1188" i="6"/>
  <c r="E674" i="6"/>
  <c r="E665" i="6"/>
  <c r="E656" i="6"/>
  <c r="E647" i="6"/>
  <c r="E638" i="6"/>
  <c r="E629" i="6"/>
  <c r="H195" i="7"/>
  <c r="J544" i="6"/>
  <c r="L1117" i="6"/>
  <c r="E538" i="6"/>
  <c r="H188" i="7"/>
  <c r="G536" i="6"/>
  <c r="H187" i="7"/>
  <c r="E186" i="7"/>
  <c r="L1103" i="6"/>
  <c r="E184" i="7"/>
  <c r="L1093" i="6"/>
  <c r="H509" i="6"/>
  <c r="L507" i="6"/>
  <c r="L1076" i="6"/>
  <c r="E181" i="7"/>
  <c r="H388" i="6"/>
  <c r="L1013" i="6"/>
  <c r="E173" i="7"/>
  <c r="E961" i="6"/>
  <c r="H168" i="7"/>
  <c r="L936" i="6"/>
  <c r="E162" i="7"/>
  <c r="L280" i="6"/>
  <c r="F281" i="6"/>
  <c r="F286" i="6"/>
  <c r="L285" i="6"/>
  <c r="H256" i="6"/>
  <c r="F41" i="7" s="1"/>
  <c r="G91" i="8" s="1"/>
  <c r="H91" i="8" s="1"/>
  <c r="L254" i="6"/>
  <c r="H261" i="6"/>
  <c r="K261" i="6"/>
  <c r="F244" i="6"/>
  <c r="L242" i="6"/>
  <c r="F256" i="6"/>
  <c r="L253" i="6"/>
  <c r="L260" i="6"/>
  <c r="E11" i="7"/>
  <c r="L56" i="6"/>
  <c r="I47" i="6"/>
  <c r="H156" i="7"/>
  <c r="E10" i="7"/>
  <c r="E29" i="8" s="1"/>
  <c r="E153" i="7"/>
  <c r="L886" i="6"/>
  <c r="H424" i="6"/>
  <c r="F68" i="7" s="1"/>
  <c r="G141" i="8" s="1"/>
  <c r="H141" i="8" s="1"/>
  <c r="L423" i="6"/>
  <c r="L870" i="6"/>
  <c r="E150" i="7"/>
  <c r="L343" i="6"/>
  <c r="E53" i="7"/>
  <c r="H302" i="8" l="1"/>
  <c r="G17" i="9" s="1"/>
  <c r="H17" i="9" s="1"/>
  <c r="L13" i="9"/>
  <c r="L369" i="6"/>
  <c r="H370" i="6"/>
  <c r="F57" i="7" s="1"/>
  <c r="G130" i="8" s="1"/>
  <c r="H130" i="8" s="1"/>
  <c r="T20" i="9"/>
  <c r="E30" i="13"/>
  <c r="E66" i="8"/>
  <c r="H20" i="7"/>
  <c r="E85" i="8"/>
  <c r="H36" i="7"/>
  <c r="H16" i="7"/>
  <c r="E56" i="8"/>
  <c r="E63" i="8"/>
  <c r="E124" i="8"/>
  <c r="H51" i="7"/>
  <c r="E275" i="8"/>
  <c r="H108" i="7"/>
  <c r="H121" i="7"/>
  <c r="E327" i="8"/>
  <c r="H127" i="7"/>
  <c r="E333" i="8"/>
  <c r="H25" i="7"/>
  <c r="E73" i="8"/>
  <c r="F103" i="7"/>
  <c r="L597" i="6"/>
  <c r="E93" i="8"/>
  <c r="H43" i="7"/>
  <c r="H122" i="7"/>
  <c r="E328" i="8"/>
  <c r="F264" i="6"/>
  <c r="E42" i="7" s="1"/>
  <c r="E92" i="8" s="1"/>
  <c r="E1054" i="6"/>
  <c r="E1046" i="6"/>
  <c r="E1039" i="6"/>
  <c r="E1032" i="6"/>
  <c r="E512" i="6"/>
  <c r="E500" i="6"/>
  <c r="E506" i="6"/>
  <c r="H185" i="7"/>
  <c r="K13" i="9"/>
  <c r="E82" i="8"/>
  <c r="H34" i="7"/>
  <c r="J302" i="8"/>
  <c r="I17" i="9" s="1"/>
  <c r="J17" i="9" s="1"/>
  <c r="H19" i="7"/>
  <c r="E65" i="8"/>
  <c r="K984" i="6"/>
  <c r="F984" i="6"/>
  <c r="E200" i="7"/>
  <c r="L1193" i="6"/>
  <c r="E79" i="8"/>
  <c r="H31" i="7"/>
  <c r="H13" i="7"/>
  <c r="E72" i="8"/>
  <c r="E52" i="8"/>
  <c r="E274" i="8"/>
  <c r="H107" i="7"/>
  <c r="H11" i="7"/>
  <c r="E31" i="8"/>
  <c r="H125" i="7"/>
  <c r="E331" i="8"/>
  <c r="E691" i="6"/>
  <c r="E684" i="6"/>
  <c r="H201" i="7"/>
  <c r="E715" i="6"/>
  <c r="E78" i="8"/>
  <c r="H30" i="7"/>
  <c r="K1067" i="6"/>
  <c r="F1067" i="6"/>
  <c r="E76" i="8"/>
  <c r="H28" i="7"/>
  <c r="E84" i="8"/>
  <c r="H35" i="7"/>
  <c r="H33" i="7"/>
  <c r="E81" i="8"/>
  <c r="E685" i="6"/>
  <c r="E716" i="6"/>
  <c r="H202" i="7"/>
  <c r="E692" i="6"/>
  <c r="E698" i="6"/>
  <c r="H22" i="7"/>
  <c r="E68" i="8"/>
  <c r="E74" i="8"/>
  <c r="H26" i="7"/>
  <c r="H128" i="7"/>
  <c r="E334" i="8"/>
  <c r="H147" i="7"/>
  <c r="E353" i="8"/>
  <c r="E67" i="8"/>
  <c r="H21" i="7"/>
  <c r="E949" i="6"/>
  <c r="H167" i="7"/>
  <c r="E955" i="6"/>
  <c r="L1148" i="6"/>
  <c r="F1150" i="6"/>
  <c r="E196" i="7"/>
  <c r="L1168" i="6"/>
  <c r="L1155" i="6"/>
  <c r="F1157" i="6"/>
  <c r="L1025" i="6"/>
  <c r="F1028" i="6"/>
  <c r="E247" i="6"/>
  <c r="E80" i="8"/>
  <c r="H32" i="7"/>
  <c r="E998" i="6"/>
  <c r="H172" i="7"/>
  <c r="E194" i="8"/>
  <c r="H77" i="7"/>
  <c r="L1132" i="6"/>
  <c r="H23" i="7"/>
  <c r="E70" i="8"/>
  <c r="H124" i="7"/>
  <c r="E330" i="8"/>
  <c r="H129" i="7"/>
  <c r="E335" i="8"/>
  <c r="L1141" i="6"/>
  <c r="E204" i="7"/>
  <c r="L1213" i="6"/>
  <c r="E69" i="8"/>
  <c r="E51" i="8"/>
  <c r="H12" i="7"/>
  <c r="E276" i="8"/>
  <c r="H109" i="7"/>
  <c r="F29" i="8"/>
  <c r="E125" i="8"/>
  <c r="H52" i="7"/>
  <c r="E75" i="8"/>
  <c r="H27" i="7"/>
  <c r="H123" i="7"/>
  <c r="E329" i="8"/>
  <c r="H126" i="7"/>
  <c r="E332" i="8"/>
  <c r="J26" i="8"/>
  <c r="I8" i="9" s="1"/>
  <c r="J8" i="9" s="1"/>
  <c r="L187" i="8"/>
  <c r="E77" i="8"/>
  <c r="H29" i="7"/>
  <c r="E205" i="7"/>
  <c r="L1218" i="6"/>
  <c r="E649" i="6"/>
  <c r="H197" i="7"/>
  <c r="E676" i="6"/>
  <c r="E667" i="6"/>
  <c r="E658" i="6"/>
  <c r="E640" i="6"/>
  <c r="E631" i="6"/>
  <c r="E86" i="8"/>
  <c r="H37" i="7"/>
  <c r="E196" i="8"/>
  <c r="H79" i="7"/>
  <c r="E195" i="8"/>
  <c r="H78" i="7"/>
  <c r="E53" i="8"/>
  <c r="E83" i="8"/>
  <c r="H14" i="7"/>
  <c r="H53" i="7"/>
  <c r="E126" i="8"/>
  <c r="E64" i="8"/>
  <c r="H18" i="7"/>
  <c r="E873" i="6"/>
  <c r="H152" i="7"/>
  <c r="E71" i="8"/>
  <c r="H24" i="7"/>
  <c r="F837" i="6"/>
  <c r="K837" i="6"/>
  <c r="G144" i="7"/>
  <c r="I350" i="8" s="1"/>
  <c r="J350" i="8" s="1"/>
  <c r="J371" i="8" s="1"/>
  <c r="I19" i="9" s="1"/>
  <c r="J19" i="9" s="1"/>
  <c r="F146" i="7"/>
  <c r="L846" i="6"/>
  <c r="H199" i="7"/>
  <c r="E1176" i="6"/>
  <c r="F638" i="6"/>
  <c r="L638" i="6" s="1"/>
  <c r="K638" i="6"/>
  <c r="F629" i="6"/>
  <c r="L629" i="6" s="1"/>
  <c r="K629" i="6"/>
  <c r="K665" i="6"/>
  <c r="F665" i="6"/>
  <c r="L665" i="6" s="1"/>
  <c r="F647" i="6"/>
  <c r="L647" i="6" s="1"/>
  <c r="K647" i="6"/>
  <c r="F656" i="6"/>
  <c r="L656" i="6" s="1"/>
  <c r="K656" i="6"/>
  <c r="K674" i="6"/>
  <c r="F674" i="6"/>
  <c r="L674" i="6" s="1"/>
  <c r="G92" i="7"/>
  <c r="I243" i="8" s="1"/>
  <c r="J243" i="8" s="1"/>
  <c r="J256" i="8" s="1"/>
  <c r="I15" i="9" s="1"/>
  <c r="J15" i="9" s="1"/>
  <c r="K538" i="6"/>
  <c r="F538" i="6"/>
  <c r="H536" i="6"/>
  <c r="K536" i="6"/>
  <c r="E530" i="6"/>
  <c r="E518" i="6"/>
  <c r="E524" i="6"/>
  <c r="H186" i="7"/>
  <c r="E502" i="6"/>
  <c r="E526" i="6"/>
  <c r="E520" i="6"/>
  <c r="E496" i="6"/>
  <c r="E508" i="6"/>
  <c r="E532" i="6"/>
  <c r="E514" i="6"/>
  <c r="H184" i="7"/>
  <c r="F86" i="7"/>
  <c r="G237" i="8" s="1"/>
  <c r="H237" i="8" s="1"/>
  <c r="H181" i="7"/>
  <c r="E493" i="6"/>
  <c r="F61" i="7"/>
  <c r="H173" i="7"/>
  <c r="E999" i="6"/>
  <c r="K961" i="6"/>
  <c r="F961" i="6"/>
  <c r="H162" i="7"/>
  <c r="E290" i="6"/>
  <c r="E296" i="6"/>
  <c r="E46" i="7"/>
  <c r="L281" i="6"/>
  <c r="E47" i="7"/>
  <c r="L286" i="6"/>
  <c r="L261" i="6"/>
  <c r="H264" i="6"/>
  <c r="F42" i="7" s="1"/>
  <c r="G92" i="8" s="1"/>
  <c r="H92" i="8" s="1"/>
  <c r="H95" i="8" s="1"/>
  <c r="G10" i="9" s="1"/>
  <c r="H10" i="9" s="1"/>
  <c r="L256" i="6"/>
  <c r="E41" i="7"/>
  <c r="E39" i="7"/>
  <c r="L244" i="6"/>
  <c r="J47" i="6"/>
  <c r="K47" i="6"/>
  <c r="E874" i="6"/>
  <c r="H153" i="7"/>
  <c r="H150" i="7"/>
  <c r="E858" i="6"/>
  <c r="F92" i="8" l="1"/>
  <c r="L92" i="8" s="1"/>
  <c r="K92" i="8"/>
  <c r="E639" i="6"/>
  <c r="E666" i="6"/>
  <c r="E648" i="6"/>
  <c r="E630" i="6"/>
  <c r="H196" i="7"/>
  <c r="E657" i="6"/>
  <c r="E675" i="6"/>
  <c r="E193" i="7"/>
  <c r="L1150" i="6"/>
  <c r="F124" i="8"/>
  <c r="L124" i="8" s="1"/>
  <c r="K124" i="8"/>
  <c r="K873" i="6"/>
  <c r="F873" i="6"/>
  <c r="L873" i="6" s="1"/>
  <c r="E705" i="6"/>
  <c r="H205" i="7"/>
  <c r="F74" i="8"/>
  <c r="L74" i="8" s="1"/>
  <c r="K74" i="8"/>
  <c r="F331" i="8"/>
  <c r="L331" i="8" s="1"/>
  <c r="K331" i="8"/>
  <c r="K512" i="6"/>
  <c r="F512" i="6"/>
  <c r="L512" i="6" s="1"/>
  <c r="K63" i="8"/>
  <c r="F63" i="8"/>
  <c r="L63" i="8" s="1"/>
  <c r="F196" i="8"/>
  <c r="L196" i="8" s="1"/>
  <c r="K196" i="8"/>
  <c r="K125" i="8"/>
  <c r="F125" i="8"/>
  <c r="L125" i="8" s="1"/>
  <c r="K998" i="6"/>
  <c r="F998" i="6"/>
  <c r="L998" i="6" s="1"/>
  <c r="F955" i="6"/>
  <c r="K955" i="6"/>
  <c r="F68" i="8"/>
  <c r="L68" i="8" s="1"/>
  <c r="K68" i="8"/>
  <c r="F986" i="6"/>
  <c r="L984" i="6"/>
  <c r="G270" i="8"/>
  <c r="H103" i="7"/>
  <c r="F56" i="8"/>
  <c r="L56" i="8" s="1"/>
  <c r="K56" i="8"/>
  <c r="F194" i="8"/>
  <c r="K194" i="8"/>
  <c r="K93" i="8"/>
  <c r="F93" i="8"/>
  <c r="L93" i="8" s="1"/>
  <c r="K84" i="8"/>
  <c r="F84" i="8"/>
  <c r="L84" i="8" s="1"/>
  <c r="E697" i="6"/>
  <c r="E683" i="6"/>
  <c r="E714" i="6"/>
  <c r="H200" i="7"/>
  <c r="E706" i="6"/>
  <c r="E690" i="6"/>
  <c r="F64" i="8"/>
  <c r="L64" i="8" s="1"/>
  <c r="K64" i="8"/>
  <c r="F77" i="8"/>
  <c r="L77" i="8" s="1"/>
  <c r="K77" i="8"/>
  <c r="K335" i="8"/>
  <c r="F335" i="8"/>
  <c r="L335" i="8" s="1"/>
  <c r="F76" i="8"/>
  <c r="L76" i="8" s="1"/>
  <c r="K76" i="8"/>
  <c r="F31" i="8"/>
  <c r="L31" i="8" s="1"/>
  <c r="K31" i="8"/>
  <c r="F1032" i="6"/>
  <c r="K1032" i="6"/>
  <c r="F73" i="8"/>
  <c r="L73" i="8" s="1"/>
  <c r="K73" i="8"/>
  <c r="F71" i="8"/>
  <c r="L71" i="8" s="1"/>
  <c r="K71" i="8"/>
  <c r="F649" i="6"/>
  <c r="L649" i="6" s="1"/>
  <c r="K649" i="6"/>
  <c r="F691" i="6"/>
  <c r="L691" i="6" s="1"/>
  <c r="K691" i="6"/>
  <c r="F195" i="8"/>
  <c r="L195" i="8" s="1"/>
  <c r="K195" i="8"/>
  <c r="F86" i="8"/>
  <c r="L86" i="8" s="1"/>
  <c r="K86" i="8"/>
  <c r="F80" i="8"/>
  <c r="L80" i="8" s="1"/>
  <c r="K80" i="8"/>
  <c r="F949" i="6"/>
  <c r="K949" i="6"/>
  <c r="K698" i="6"/>
  <c r="F698" i="6"/>
  <c r="L698" i="6" s="1"/>
  <c r="F1070" i="6"/>
  <c r="L1067" i="6"/>
  <c r="F65" i="8"/>
  <c r="L65" i="8" s="1"/>
  <c r="K65" i="8"/>
  <c r="F1039" i="6"/>
  <c r="K1039" i="6"/>
  <c r="F79" i="8"/>
  <c r="L79" i="8" s="1"/>
  <c r="K79" i="8"/>
  <c r="F330" i="8"/>
  <c r="L330" i="8" s="1"/>
  <c r="K330" i="8"/>
  <c r="K1046" i="6"/>
  <c r="F1046" i="6"/>
  <c r="F333" i="8"/>
  <c r="L333" i="8" s="1"/>
  <c r="K333" i="8"/>
  <c r="F85" i="8"/>
  <c r="L85" i="8" s="1"/>
  <c r="K85" i="8"/>
  <c r="F506" i="6"/>
  <c r="L506" i="6" s="1"/>
  <c r="K506" i="6"/>
  <c r="K247" i="6"/>
  <c r="F247" i="6"/>
  <c r="F692" i="6"/>
  <c r="L692" i="6" s="1"/>
  <c r="K692" i="6"/>
  <c r="G134" i="8"/>
  <c r="H134" i="8" s="1"/>
  <c r="H164" i="8" s="1"/>
  <c r="G12" i="9" s="1"/>
  <c r="H12" i="9" s="1"/>
  <c r="K640" i="6"/>
  <c r="F640" i="6"/>
  <c r="L640" i="6" s="1"/>
  <c r="K332" i="8"/>
  <c r="F332" i="8"/>
  <c r="L332" i="8" s="1"/>
  <c r="K276" i="8"/>
  <c r="F276" i="8"/>
  <c r="L276" i="8" s="1"/>
  <c r="E175" i="7"/>
  <c r="L1028" i="6"/>
  <c r="F67" i="8"/>
  <c r="L67" i="8" s="1"/>
  <c r="K67" i="8"/>
  <c r="F274" i="8"/>
  <c r="K274" i="8"/>
  <c r="F1054" i="6"/>
  <c r="L1054" i="6" s="1"/>
  <c r="K1054" i="6"/>
  <c r="K75" i="8"/>
  <c r="F75" i="8"/>
  <c r="L75" i="8" s="1"/>
  <c r="E704" i="6"/>
  <c r="H204" i="7"/>
  <c r="F500" i="6"/>
  <c r="L500" i="6" s="1"/>
  <c r="K500" i="6"/>
  <c r="H47" i="7"/>
  <c r="E100" i="8"/>
  <c r="K631" i="6"/>
  <c r="F631" i="6"/>
  <c r="L631" i="6" s="1"/>
  <c r="F126" i="8"/>
  <c r="L126" i="8" s="1"/>
  <c r="K126" i="8"/>
  <c r="H46" i="7"/>
  <c r="E99" i="8"/>
  <c r="F658" i="6"/>
  <c r="L658" i="6" s="1"/>
  <c r="K658" i="6"/>
  <c r="F70" i="8"/>
  <c r="L70" i="8" s="1"/>
  <c r="K70" i="8"/>
  <c r="K716" i="6"/>
  <c r="F716" i="6"/>
  <c r="L716" i="6" s="1"/>
  <c r="K78" i="8"/>
  <c r="F78" i="8"/>
  <c r="L78" i="8" s="1"/>
  <c r="F52" i="8"/>
  <c r="L52" i="8" s="1"/>
  <c r="K52" i="8"/>
  <c r="F327" i="8"/>
  <c r="K327" i="8"/>
  <c r="K66" i="8"/>
  <c r="F66" i="8"/>
  <c r="L66" i="8" s="1"/>
  <c r="H41" i="7"/>
  <c r="E91" i="8"/>
  <c r="K667" i="6"/>
  <c r="F667" i="6"/>
  <c r="L667" i="6" s="1"/>
  <c r="K329" i="8"/>
  <c r="F329" i="8"/>
  <c r="L329" i="8" s="1"/>
  <c r="K51" i="8"/>
  <c r="F51" i="8"/>
  <c r="L1157" i="6"/>
  <c r="E194" i="7"/>
  <c r="F353" i="8"/>
  <c r="L353" i="8" s="1"/>
  <c r="K353" i="8"/>
  <c r="K685" i="6"/>
  <c r="F685" i="6"/>
  <c r="L685" i="6" s="1"/>
  <c r="F715" i="6"/>
  <c r="L715" i="6" s="1"/>
  <c r="K715" i="6"/>
  <c r="K72" i="8"/>
  <c r="F72" i="8"/>
  <c r="L72" i="8" s="1"/>
  <c r="F82" i="8"/>
  <c r="L82" i="8" s="1"/>
  <c r="K82" i="8"/>
  <c r="H146" i="7"/>
  <c r="G352" i="8"/>
  <c r="F83" i="8"/>
  <c r="L83" i="8" s="1"/>
  <c r="K83" i="8"/>
  <c r="F676" i="6"/>
  <c r="L676" i="6" s="1"/>
  <c r="K676" i="6"/>
  <c r="K69" i="8"/>
  <c r="F69" i="8"/>
  <c r="L69" i="8" s="1"/>
  <c r="F328" i="8"/>
  <c r="L328" i="8" s="1"/>
  <c r="K328" i="8"/>
  <c r="H39" i="7"/>
  <c r="E89" i="8"/>
  <c r="F53" i="8"/>
  <c r="L53" i="8" s="1"/>
  <c r="K53" i="8"/>
  <c r="F334" i="8"/>
  <c r="L334" i="8" s="1"/>
  <c r="K334" i="8"/>
  <c r="K81" i="8"/>
  <c r="F81" i="8"/>
  <c r="L81" i="8" s="1"/>
  <c r="K684" i="6"/>
  <c r="F684" i="6"/>
  <c r="L684" i="6" s="1"/>
  <c r="K275" i="8"/>
  <c r="F275" i="8"/>
  <c r="L275" i="8" s="1"/>
  <c r="F838" i="6"/>
  <c r="L837" i="6"/>
  <c r="K1176" i="6"/>
  <c r="F1176" i="6"/>
  <c r="L538" i="6"/>
  <c r="F539" i="6"/>
  <c r="E91" i="7" s="1"/>
  <c r="E242" i="8" s="1"/>
  <c r="L536" i="6"/>
  <c r="H539" i="6"/>
  <c r="K524" i="6"/>
  <c r="F524" i="6"/>
  <c r="L524" i="6" s="1"/>
  <c r="F518" i="6"/>
  <c r="L518" i="6" s="1"/>
  <c r="K518" i="6"/>
  <c r="F530" i="6"/>
  <c r="L530" i="6" s="1"/>
  <c r="K530" i="6"/>
  <c r="K508" i="6"/>
  <c r="F508" i="6"/>
  <c r="F496" i="6"/>
  <c r="L496" i="6" s="1"/>
  <c r="K496" i="6"/>
  <c r="K532" i="6"/>
  <c r="F532" i="6"/>
  <c r="F520" i="6"/>
  <c r="K520" i="6"/>
  <c r="F526" i="6"/>
  <c r="K526" i="6"/>
  <c r="F514" i="6"/>
  <c r="K514" i="6"/>
  <c r="F502" i="6"/>
  <c r="K502" i="6"/>
  <c r="F493" i="6"/>
  <c r="K493" i="6"/>
  <c r="F999" i="6"/>
  <c r="K999" i="6"/>
  <c r="L961" i="6"/>
  <c r="F963" i="6"/>
  <c r="F296" i="6"/>
  <c r="K296" i="6"/>
  <c r="F290" i="6"/>
  <c r="K290" i="6"/>
  <c r="H42" i="7"/>
  <c r="L264" i="6"/>
  <c r="J50" i="6"/>
  <c r="L47" i="6"/>
  <c r="K874" i="6"/>
  <c r="F874" i="6"/>
  <c r="K858" i="6"/>
  <c r="F858" i="6"/>
  <c r="F49" i="8" l="1"/>
  <c r="E9" i="9" s="1"/>
  <c r="F675" i="6"/>
  <c r="L675" i="6" s="1"/>
  <c r="K675" i="6"/>
  <c r="F704" i="6"/>
  <c r="L704" i="6" s="1"/>
  <c r="K704" i="6"/>
  <c r="F9" i="9"/>
  <c r="F657" i="6"/>
  <c r="L657" i="6" s="1"/>
  <c r="K657" i="6"/>
  <c r="H352" i="8"/>
  <c r="K352" i="8"/>
  <c r="H194" i="7"/>
  <c r="N31" i="4"/>
  <c r="B31" i="4"/>
  <c r="K99" i="8"/>
  <c r="F99" i="8"/>
  <c r="L194" i="8"/>
  <c r="H193" i="7"/>
  <c r="N25" i="4"/>
  <c r="B25" i="4"/>
  <c r="A25" i="4" s="1"/>
  <c r="L1039" i="6"/>
  <c r="L327" i="8"/>
  <c r="F690" i="6"/>
  <c r="L690" i="6" s="1"/>
  <c r="E693" i="6" s="1"/>
  <c r="K690" i="6"/>
  <c r="F630" i="6"/>
  <c r="L630" i="6" s="1"/>
  <c r="K630" i="6"/>
  <c r="F89" i="8"/>
  <c r="L89" i="8" s="1"/>
  <c r="K89" i="8"/>
  <c r="L51" i="8"/>
  <c r="L1032" i="6"/>
  <c r="F706" i="6"/>
  <c r="L706" i="6" s="1"/>
  <c r="K706" i="6"/>
  <c r="F648" i="6"/>
  <c r="L648" i="6" s="1"/>
  <c r="K648" i="6"/>
  <c r="F957" i="6"/>
  <c r="L955" i="6"/>
  <c r="F242" i="8"/>
  <c r="L1046" i="6"/>
  <c r="K714" i="6"/>
  <c r="F714" i="6"/>
  <c r="L714" i="6" s="1"/>
  <c r="H270" i="8"/>
  <c r="K270" i="8"/>
  <c r="K639" i="6"/>
  <c r="F639" i="6"/>
  <c r="L639" i="6" s="1"/>
  <c r="E366" i="6"/>
  <c r="E374" i="6"/>
  <c r="E360" i="6"/>
  <c r="H175" i="7"/>
  <c r="E180" i="7"/>
  <c r="L1070" i="6"/>
  <c r="F705" i="6"/>
  <c r="L705" i="6" s="1"/>
  <c r="K705" i="6"/>
  <c r="F666" i="6"/>
  <c r="L666" i="6" s="1"/>
  <c r="K666" i="6"/>
  <c r="L274" i="8"/>
  <c r="F279" i="8"/>
  <c r="E16" i="9" s="1"/>
  <c r="F683" i="6"/>
  <c r="L683" i="6" s="1"/>
  <c r="E686" i="6" s="1"/>
  <c r="K683" i="6"/>
  <c r="L986" i="6"/>
  <c r="E169" i="7"/>
  <c r="E717" i="6"/>
  <c r="F951" i="6"/>
  <c r="L949" i="6"/>
  <c r="F100" i="8"/>
  <c r="L100" i="8" s="1"/>
  <c r="K100" i="8"/>
  <c r="F697" i="6"/>
  <c r="K697" i="6"/>
  <c r="F91" i="8"/>
  <c r="L91" i="8" s="1"/>
  <c r="K91" i="8"/>
  <c r="L247" i="6"/>
  <c r="F249" i="6"/>
  <c r="E144" i="7"/>
  <c r="L838" i="6"/>
  <c r="L1176" i="6"/>
  <c r="F1182" i="6"/>
  <c r="F91" i="7"/>
  <c r="L539" i="6"/>
  <c r="L532" i="6"/>
  <c r="F533" i="6"/>
  <c r="L514" i="6"/>
  <c r="F515" i="6"/>
  <c r="F527" i="6"/>
  <c r="L526" i="6"/>
  <c r="L502" i="6"/>
  <c r="F503" i="6"/>
  <c r="L520" i="6"/>
  <c r="F521" i="6"/>
  <c r="L508" i="6"/>
  <c r="F509" i="6"/>
  <c r="F497" i="6"/>
  <c r="L493" i="6"/>
  <c r="L999" i="6"/>
  <c r="F1000" i="6"/>
  <c r="L963" i="6"/>
  <c r="E166" i="7"/>
  <c r="F292" i="6"/>
  <c r="L290" i="6"/>
  <c r="L296" i="6"/>
  <c r="F297" i="6"/>
  <c r="G10" i="7"/>
  <c r="L50" i="6"/>
  <c r="L874" i="6"/>
  <c r="F875" i="6"/>
  <c r="L858" i="6"/>
  <c r="E164" i="7" l="1"/>
  <c r="L951" i="6"/>
  <c r="K717" i="6"/>
  <c r="F717" i="6"/>
  <c r="K360" i="6"/>
  <c r="F360" i="6"/>
  <c r="L360" i="6" s="1"/>
  <c r="F374" i="6"/>
  <c r="L374" i="6" s="1"/>
  <c r="K374" i="6"/>
  <c r="B28" i="4"/>
  <c r="E28" i="4" s="1"/>
  <c r="E25" i="4"/>
  <c r="B38" i="4"/>
  <c r="H10" i="7"/>
  <c r="I29" i="8"/>
  <c r="F366" i="6"/>
  <c r="L366" i="6" s="1"/>
  <c r="K366" i="6"/>
  <c r="E165" i="7"/>
  <c r="L957" i="6"/>
  <c r="L352" i="8"/>
  <c r="H371" i="8"/>
  <c r="G19" i="9" s="1"/>
  <c r="H19" i="9" s="1"/>
  <c r="H91" i="7"/>
  <c r="G242" i="8"/>
  <c r="L697" i="6"/>
  <c r="E699" i="6" s="1"/>
  <c r="K693" i="6"/>
  <c r="F693" i="6"/>
  <c r="L99" i="8"/>
  <c r="F16" i="9"/>
  <c r="E489" i="6"/>
  <c r="H180" i="7"/>
  <c r="H279" i="8"/>
  <c r="G16" i="9" s="1"/>
  <c r="H16" i="9" s="1"/>
  <c r="L270" i="8"/>
  <c r="L279" i="8" s="1"/>
  <c r="B34" i="4"/>
  <c r="E34" i="4" s="1"/>
  <c r="E31" i="4"/>
  <c r="E40" i="7"/>
  <c r="L249" i="6"/>
  <c r="H169" i="7"/>
  <c r="E346" i="6"/>
  <c r="K686" i="6"/>
  <c r="F686" i="6"/>
  <c r="H144" i="7"/>
  <c r="E350" i="8"/>
  <c r="A31" i="4"/>
  <c r="L1182" i="6"/>
  <c r="E198" i="7"/>
  <c r="E86" i="7"/>
  <c r="L509" i="6"/>
  <c r="L527" i="6"/>
  <c r="E89" i="7"/>
  <c r="E88" i="7"/>
  <c r="L521" i="6"/>
  <c r="E87" i="7"/>
  <c r="L515" i="6"/>
  <c r="L503" i="6"/>
  <c r="E85" i="7"/>
  <c r="L533" i="6"/>
  <c r="E90" i="7"/>
  <c r="E84" i="7"/>
  <c r="L497" i="6"/>
  <c r="E171" i="7"/>
  <c r="L1000" i="6"/>
  <c r="H166" i="7"/>
  <c r="E303" i="6"/>
  <c r="L297" i="6"/>
  <c r="E49" i="7"/>
  <c r="L292" i="6"/>
  <c r="E48" i="7"/>
  <c r="E151" i="7"/>
  <c r="L875" i="6"/>
  <c r="K16" i="9" l="1"/>
  <c r="H87" i="7"/>
  <c r="E238" i="8"/>
  <c r="F687" i="6"/>
  <c r="L686" i="6"/>
  <c r="K489" i="6"/>
  <c r="F489" i="6"/>
  <c r="L16" i="9"/>
  <c r="F350" i="8"/>
  <c r="K350" i="8"/>
  <c r="H49" i="7"/>
  <c r="E102" i="8"/>
  <c r="H88" i="7"/>
  <c r="E239" i="8"/>
  <c r="K346" i="6"/>
  <c r="F346" i="6"/>
  <c r="H89" i="7"/>
  <c r="E240" i="8"/>
  <c r="H165" i="7"/>
  <c r="E301" i="6"/>
  <c r="E90" i="8"/>
  <c r="H40" i="7"/>
  <c r="L693" i="6"/>
  <c r="F694" i="6"/>
  <c r="L717" i="6"/>
  <c r="F718" i="6"/>
  <c r="H84" i="7"/>
  <c r="E235" i="8"/>
  <c r="H86" i="7"/>
  <c r="E237" i="8"/>
  <c r="J29" i="8"/>
  <c r="K29" i="8"/>
  <c r="E1055" i="6"/>
  <c r="E1047" i="6"/>
  <c r="E1040" i="6"/>
  <c r="E1033" i="6"/>
  <c r="E1018" i="6"/>
  <c r="E1227" i="6"/>
  <c r="K699" i="6"/>
  <c r="F699" i="6"/>
  <c r="H90" i="7"/>
  <c r="E241" i="8"/>
  <c r="H48" i="7"/>
  <c r="E101" i="8"/>
  <c r="H85" i="7"/>
  <c r="E236" i="8"/>
  <c r="H242" i="8"/>
  <c r="K242" i="8"/>
  <c r="H4" i="5"/>
  <c r="E4" i="5"/>
  <c r="E300" i="6"/>
  <c r="H164" i="7"/>
  <c r="E677" i="6"/>
  <c r="E632" i="6"/>
  <c r="E650" i="6"/>
  <c r="E707" i="6"/>
  <c r="E641" i="6"/>
  <c r="E668" i="6"/>
  <c r="E659" i="6"/>
  <c r="H198" i="7"/>
  <c r="E354" i="6"/>
  <c r="H171" i="7"/>
  <c r="F303" i="6"/>
  <c r="K303" i="6"/>
  <c r="H151" i="7"/>
  <c r="E353" i="6"/>
  <c r="E420" i="6"/>
  <c r="E413" i="6"/>
  <c r="E859" i="6"/>
  <c r="F1047" i="6" l="1"/>
  <c r="K1047" i="6"/>
  <c r="K1040" i="6"/>
  <c r="F1040" i="6"/>
  <c r="K102" i="8"/>
  <c r="F102" i="8"/>
  <c r="L102" i="8" s="1"/>
  <c r="K1055" i="6"/>
  <c r="F1055" i="6"/>
  <c r="F101" i="8"/>
  <c r="K101" i="8"/>
  <c r="L489" i="6"/>
  <c r="F490" i="6"/>
  <c r="F1033" i="6"/>
  <c r="K1033" i="6"/>
  <c r="F241" i="8"/>
  <c r="L241" i="8" s="1"/>
  <c r="K241" i="8"/>
  <c r="F240" i="8"/>
  <c r="L240" i="8" s="1"/>
  <c r="K240" i="8"/>
  <c r="F236" i="8"/>
  <c r="L236" i="8" s="1"/>
  <c r="K236" i="8"/>
  <c r="K301" i="6"/>
  <c r="F301" i="6"/>
  <c r="L301" i="6" s="1"/>
  <c r="L699" i="6"/>
  <c r="F700" i="6"/>
  <c r="F235" i="8"/>
  <c r="L235" i="8" s="1"/>
  <c r="K235" i="8"/>
  <c r="K90" i="8"/>
  <c r="F90" i="8"/>
  <c r="J49" i="8"/>
  <c r="I9" i="9" s="1"/>
  <c r="L29" i="8"/>
  <c r="L49" i="8" s="1"/>
  <c r="L346" i="6"/>
  <c r="F347" i="6"/>
  <c r="L687" i="6"/>
  <c r="E116" i="7"/>
  <c r="L694" i="6"/>
  <c r="E117" i="7"/>
  <c r="F237" i="8"/>
  <c r="L237" i="8" s="1"/>
  <c r="K237" i="8"/>
  <c r="K300" i="6"/>
  <c r="F300" i="6"/>
  <c r="L300" i="6" s="1"/>
  <c r="E120" i="7"/>
  <c r="L718" i="6"/>
  <c r="F238" i="8"/>
  <c r="L238" i="8" s="1"/>
  <c r="K238" i="8"/>
  <c r="H256" i="8"/>
  <c r="G15" i="9" s="1"/>
  <c r="H15" i="9" s="1"/>
  <c r="G7" i="9" s="1"/>
  <c r="H7" i="9" s="1"/>
  <c r="G6" i="9" s="1"/>
  <c r="H6" i="9" s="1"/>
  <c r="L242" i="8"/>
  <c r="L350" i="8"/>
  <c r="L371" i="8" s="1"/>
  <c r="F371" i="8"/>
  <c r="E19" i="9" s="1"/>
  <c r="E1142" i="6"/>
  <c r="E1133" i="6"/>
  <c r="F1227" i="6"/>
  <c r="K1227" i="6"/>
  <c r="F1018" i="6"/>
  <c r="K1018" i="6"/>
  <c r="F239" i="8"/>
  <c r="L239" i="8" s="1"/>
  <c r="K239" i="8"/>
  <c r="F668" i="6"/>
  <c r="L668" i="6" s="1"/>
  <c r="K668" i="6"/>
  <c r="K641" i="6"/>
  <c r="F641" i="6"/>
  <c r="L641" i="6" s="1"/>
  <c r="F650" i="6"/>
  <c r="L650" i="6" s="1"/>
  <c r="K650" i="6"/>
  <c r="K632" i="6"/>
  <c r="F632" i="6"/>
  <c r="L632" i="6" s="1"/>
  <c r="F707" i="6"/>
  <c r="L707" i="6" s="1"/>
  <c r="K707" i="6"/>
  <c r="K659" i="6"/>
  <c r="F659" i="6"/>
  <c r="L659" i="6" s="1"/>
  <c r="K677" i="6"/>
  <c r="F677" i="6"/>
  <c r="L677" i="6" s="1"/>
  <c r="F354" i="6"/>
  <c r="L354" i="6" s="1"/>
  <c r="K354" i="6"/>
  <c r="L303" i="6"/>
  <c r="F413" i="6"/>
  <c r="K413" i="6"/>
  <c r="K859" i="6"/>
  <c r="F859" i="6"/>
  <c r="F420" i="6"/>
  <c r="K420" i="6"/>
  <c r="F353" i="6"/>
  <c r="K353" i="6"/>
  <c r="F304" i="6" l="1"/>
  <c r="E118" i="7"/>
  <c r="L700" i="6"/>
  <c r="K19" i="9"/>
  <c r="F19" i="9"/>
  <c r="L19" i="9" s="1"/>
  <c r="G5" i="9"/>
  <c r="H5" i="9" s="1"/>
  <c r="L101" i="8"/>
  <c r="L118" i="8" s="1"/>
  <c r="F118" i="8"/>
  <c r="E11" i="9" s="1"/>
  <c r="J9" i="9"/>
  <c r="K9" i="9"/>
  <c r="F1058" i="6"/>
  <c r="L1055" i="6"/>
  <c r="L90" i="8"/>
  <c r="L95" i="8" s="1"/>
  <c r="F95" i="8"/>
  <c r="E10" i="9" s="1"/>
  <c r="L1040" i="6"/>
  <c r="F1042" i="6"/>
  <c r="E54" i="7"/>
  <c r="L347" i="6"/>
  <c r="H120" i="7"/>
  <c r="E291" i="8"/>
  <c r="H117" i="7"/>
  <c r="E288" i="8"/>
  <c r="L1018" i="6"/>
  <c r="F1020" i="6"/>
  <c r="L1227" i="6"/>
  <c r="F1229" i="6"/>
  <c r="F1133" i="6"/>
  <c r="K1133" i="6"/>
  <c r="E83" i="7"/>
  <c r="L490" i="6"/>
  <c r="H116" i="7"/>
  <c r="E287" i="8"/>
  <c r="F1142" i="6"/>
  <c r="K1142" i="6"/>
  <c r="L1033" i="6"/>
  <c r="F1035" i="6"/>
  <c r="L1047" i="6"/>
  <c r="F1050" i="6"/>
  <c r="L304" i="6"/>
  <c r="E50" i="7"/>
  <c r="E422" i="6"/>
  <c r="L420" i="6"/>
  <c r="L859" i="6"/>
  <c r="F861" i="6"/>
  <c r="L353" i="6"/>
  <c r="F356" i="6"/>
  <c r="L413" i="6"/>
  <c r="F415" i="6"/>
  <c r="E179" i="7" l="1"/>
  <c r="L1058" i="6"/>
  <c r="K288" i="8"/>
  <c r="F288" i="8"/>
  <c r="L288" i="8" s="1"/>
  <c r="L1142" i="6"/>
  <c r="F1143" i="6"/>
  <c r="I7" i="9"/>
  <c r="J7" i="9" s="1"/>
  <c r="I6" i="9" s="1"/>
  <c r="J6" i="9" s="1"/>
  <c r="L9" i="9"/>
  <c r="F11" i="9"/>
  <c r="L11" i="9" s="1"/>
  <c r="K11" i="9"/>
  <c r="H50" i="7"/>
  <c r="E123" i="8"/>
  <c r="L1035" i="6"/>
  <c r="E176" i="7"/>
  <c r="F287" i="8"/>
  <c r="L287" i="8" s="1"/>
  <c r="K287" i="8"/>
  <c r="H83" i="7"/>
  <c r="E209" i="8"/>
  <c r="H54" i="7"/>
  <c r="E127" i="8"/>
  <c r="E8" i="13"/>
  <c r="H26" i="9"/>
  <c r="K291" i="8"/>
  <c r="F291" i="8"/>
  <c r="L291" i="8" s="1"/>
  <c r="E177" i="7"/>
  <c r="L1042" i="6"/>
  <c r="E174" i="7"/>
  <c r="L1020" i="6"/>
  <c r="L1133" i="6"/>
  <c r="F1134" i="6"/>
  <c r="L1229" i="6"/>
  <c r="E207" i="7"/>
  <c r="F10" i="9"/>
  <c r="L10" i="9" s="1"/>
  <c r="K10" i="9"/>
  <c r="E178" i="7"/>
  <c r="L1050" i="6"/>
  <c r="H118" i="7"/>
  <c r="E289" i="8"/>
  <c r="L861" i="6"/>
  <c r="E149" i="7"/>
  <c r="E67" i="7"/>
  <c r="L415" i="6"/>
  <c r="E55" i="7"/>
  <c r="L356" i="6"/>
  <c r="K422" i="6"/>
  <c r="F422" i="6"/>
  <c r="K123" i="8" l="1"/>
  <c r="F123" i="8"/>
  <c r="E379" i="6"/>
  <c r="H176" i="7"/>
  <c r="H67" i="7"/>
  <c r="E140" i="8"/>
  <c r="E427" i="6"/>
  <c r="H178" i="7"/>
  <c r="I5" i="9"/>
  <c r="J5" i="9" s="1"/>
  <c r="E192" i="7"/>
  <c r="L1143" i="6"/>
  <c r="H207" i="7"/>
  <c r="E1221" i="6"/>
  <c r="E9" i="13"/>
  <c r="F127" i="8"/>
  <c r="L127" i="8" s="1"/>
  <c r="K127" i="8"/>
  <c r="K289" i="8"/>
  <c r="F289" i="8"/>
  <c r="L289" i="8" s="1"/>
  <c r="H174" i="7"/>
  <c r="E373" i="6"/>
  <c r="E365" i="6"/>
  <c r="E359" i="6"/>
  <c r="E191" i="7"/>
  <c r="L1134" i="6"/>
  <c r="E387" i="6"/>
  <c r="H177" i="7"/>
  <c r="E383" i="6"/>
  <c r="H55" i="7"/>
  <c r="E128" i="8"/>
  <c r="F209" i="8"/>
  <c r="K209" i="8"/>
  <c r="E431" i="6"/>
  <c r="H179" i="7"/>
  <c r="L422" i="6"/>
  <c r="F424" i="6"/>
  <c r="E375" i="6"/>
  <c r="E660" i="6"/>
  <c r="H149" i="7"/>
  <c r="E678" i="6"/>
  <c r="E669" i="6"/>
  <c r="E651" i="6"/>
  <c r="E367" i="6"/>
  <c r="E391" i="6"/>
  <c r="E642" i="6"/>
  <c r="E407" i="6"/>
  <c r="E13" i="6"/>
  <c r="E395" i="6"/>
  <c r="E633" i="6"/>
  <c r="E403" i="6"/>
  <c r="E399" i="6"/>
  <c r="E361" i="6"/>
  <c r="E708" i="6"/>
  <c r="E1124" i="6" l="1"/>
  <c r="H192" i="7"/>
  <c r="E11" i="13"/>
  <c r="J26" i="9"/>
  <c r="E10" i="13"/>
  <c r="F427" i="6"/>
  <c r="K427" i="6"/>
  <c r="K140" i="8"/>
  <c r="F140" i="8"/>
  <c r="L140" i="8" s="1"/>
  <c r="F431" i="6"/>
  <c r="K431" i="6"/>
  <c r="F359" i="6"/>
  <c r="L359" i="6" s="1"/>
  <c r="K359" i="6"/>
  <c r="F365" i="6"/>
  <c r="L365" i="6" s="1"/>
  <c r="K365" i="6"/>
  <c r="K1221" i="6"/>
  <c r="F1221" i="6"/>
  <c r="L209" i="8"/>
  <c r="L233" i="8" s="1"/>
  <c r="F233" i="8"/>
  <c r="E14" i="9" s="1"/>
  <c r="K373" i="6"/>
  <c r="F373" i="6"/>
  <c r="L373" i="6" s="1"/>
  <c r="F379" i="6"/>
  <c r="K379" i="6"/>
  <c r="E1120" i="6"/>
  <c r="H191" i="7"/>
  <c r="L123" i="8"/>
  <c r="F383" i="6"/>
  <c r="K383" i="6"/>
  <c r="F387" i="6"/>
  <c r="K387" i="6"/>
  <c r="K128" i="8"/>
  <c r="F128" i="8"/>
  <c r="L128" i="8" s="1"/>
  <c r="K395" i="6"/>
  <c r="F395" i="6"/>
  <c r="F651" i="6"/>
  <c r="K651" i="6"/>
  <c r="F361" i="6"/>
  <c r="K361" i="6"/>
  <c r="F407" i="6"/>
  <c r="K407" i="6"/>
  <c r="K678" i="6"/>
  <c r="F678" i="6"/>
  <c r="F399" i="6"/>
  <c r="K399" i="6"/>
  <c r="F403" i="6"/>
  <c r="K403" i="6"/>
  <c r="F391" i="6"/>
  <c r="K391" i="6"/>
  <c r="F660" i="6"/>
  <c r="K660" i="6"/>
  <c r="F642" i="6"/>
  <c r="K642" i="6"/>
  <c r="K633" i="6"/>
  <c r="F633" i="6"/>
  <c r="K367" i="6"/>
  <c r="F367" i="6"/>
  <c r="F375" i="6"/>
  <c r="K375" i="6"/>
  <c r="E68" i="7"/>
  <c r="L424" i="6"/>
  <c r="K708" i="6"/>
  <c r="F708" i="6"/>
  <c r="F13" i="6"/>
  <c r="K13" i="6"/>
  <c r="K669" i="6"/>
  <c r="F669" i="6"/>
  <c r="F14" i="9" l="1"/>
  <c r="L14" i="9" s="1"/>
  <c r="K14" i="9"/>
  <c r="F388" i="6"/>
  <c r="L387" i="6"/>
  <c r="F428" i="6"/>
  <c r="L427" i="6"/>
  <c r="F384" i="6"/>
  <c r="L383" i="6"/>
  <c r="E18" i="13"/>
  <c r="E13" i="13"/>
  <c r="E12" i="13"/>
  <c r="E19" i="13"/>
  <c r="L1221" i="6"/>
  <c r="F1222" i="6"/>
  <c r="F1120" i="6"/>
  <c r="K1120" i="6"/>
  <c r="H68" i="7"/>
  <c r="E141" i="8"/>
  <c r="F380" i="6"/>
  <c r="L379" i="6"/>
  <c r="F432" i="6"/>
  <c r="L431" i="6"/>
  <c r="K1124" i="6"/>
  <c r="F1124" i="6"/>
  <c r="F400" i="6"/>
  <c r="L399" i="6"/>
  <c r="L708" i="6"/>
  <c r="L367" i="6"/>
  <c r="E368" i="6"/>
  <c r="F362" i="6"/>
  <c r="L361" i="6"/>
  <c r="L669" i="6"/>
  <c r="E670" i="6" s="1"/>
  <c r="L633" i="6"/>
  <c r="E634" i="6" s="1"/>
  <c r="L678" i="6"/>
  <c r="E679" i="6" s="1"/>
  <c r="F392" i="6"/>
  <c r="L391" i="6"/>
  <c r="L651" i="6"/>
  <c r="E652" i="6" s="1"/>
  <c r="L660" i="6"/>
  <c r="E661" i="6" s="1"/>
  <c r="L395" i="6"/>
  <c r="F396" i="6"/>
  <c r="F14" i="6"/>
  <c r="L13" i="6"/>
  <c r="F376" i="6"/>
  <c r="L375" i="6"/>
  <c r="L642" i="6"/>
  <c r="E643" i="6" s="1"/>
  <c r="F404" i="6"/>
  <c r="L403" i="6"/>
  <c r="F408" i="6"/>
  <c r="L407" i="6"/>
  <c r="L380" i="6" l="1"/>
  <c r="E59" i="7"/>
  <c r="F141" i="8"/>
  <c r="L141" i="8" s="1"/>
  <c r="K141" i="8"/>
  <c r="L384" i="6"/>
  <c r="E60" i="7"/>
  <c r="F1121" i="6"/>
  <c r="L1120" i="6"/>
  <c r="E69" i="7"/>
  <c r="L428" i="6"/>
  <c r="L1222" i="6"/>
  <c r="E206" i="7"/>
  <c r="F1125" i="6"/>
  <c r="L1124" i="6"/>
  <c r="E61" i="7"/>
  <c r="L388" i="6"/>
  <c r="E70" i="7"/>
  <c r="L432" i="6"/>
  <c r="E5" i="7"/>
  <c r="E6" i="8" s="1"/>
  <c r="L14" i="6"/>
  <c r="K652" i="6"/>
  <c r="F652" i="6"/>
  <c r="K634" i="6"/>
  <c r="F634" i="6"/>
  <c r="F368" i="6"/>
  <c r="K368" i="6"/>
  <c r="E63" i="7"/>
  <c r="L396" i="6"/>
  <c r="E65" i="7"/>
  <c r="L404" i="6"/>
  <c r="K643" i="6"/>
  <c r="F643" i="6"/>
  <c r="L392" i="6"/>
  <c r="E62" i="7"/>
  <c r="K670" i="6"/>
  <c r="F670" i="6"/>
  <c r="E66" i="7"/>
  <c r="L408" i="6"/>
  <c r="E58" i="7"/>
  <c r="L376" i="6"/>
  <c r="K661" i="6"/>
  <c r="F661" i="6"/>
  <c r="F679" i="6"/>
  <c r="K679" i="6"/>
  <c r="L362" i="6"/>
  <c r="E56" i="7"/>
  <c r="E64" i="7"/>
  <c r="L400" i="6"/>
  <c r="H69" i="7" l="1"/>
  <c r="E142" i="8"/>
  <c r="H60" i="7"/>
  <c r="E133" i="8"/>
  <c r="H66" i="7"/>
  <c r="E139" i="8"/>
  <c r="H63" i="7"/>
  <c r="E136" i="8"/>
  <c r="H70" i="7"/>
  <c r="E143" i="8"/>
  <c r="F6" i="8"/>
  <c r="K6" i="8"/>
  <c r="H65" i="7"/>
  <c r="E138" i="8"/>
  <c r="E134" i="8"/>
  <c r="H61" i="7"/>
  <c r="E189" i="7"/>
  <c r="L1121" i="6"/>
  <c r="L1125" i="6"/>
  <c r="E190" i="7"/>
  <c r="H59" i="7"/>
  <c r="E132" i="8"/>
  <c r="H58" i="7"/>
  <c r="E131" i="8"/>
  <c r="H64" i="7"/>
  <c r="E137" i="8"/>
  <c r="H56" i="7"/>
  <c r="E129" i="8"/>
  <c r="H62" i="7"/>
  <c r="E135" i="8"/>
  <c r="H206" i="7"/>
  <c r="E709" i="6"/>
  <c r="L670" i="6"/>
  <c r="F671" i="6"/>
  <c r="L634" i="6"/>
  <c r="F635" i="6"/>
  <c r="L652" i="6"/>
  <c r="F653" i="6"/>
  <c r="L661" i="6"/>
  <c r="F662" i="6"/>
  <c r="L643" i="6"/>
  <c r="F644" i="6"/>
  <c r="L679" i="6"/>
  <c r="F680" i="6"/>
  <c r="L368" i="6"/>
  <c r="F370" i="6"/>
  <c r="H5" i="7"/>
  <c r="E17" i="6"/>
  <c r="L6" i="8" l="1"/>
  <c r="K131" i="8"/>
  <c r="F131" i="8"/>
  <c r="L131" i="8" s="1"/>
  <c r="F135" i="8"/>
  <c r="L135" i="8" s="1"/>
  <c r="K135" i="8"/>
  <c r="F139" i="8"/>
  <c r="L139" i="8" s="1"/>
  <c r="K139" i="8"/>
  <c r="F132" i="8"/>
  <c r="L132" i="8" s="1"/>
  <c r="K132" i="8"/>
  <c r="K709" i="6"/>
  <c r="F709" i="6"/>
  <c r="H189" i="7"/>
  <c r="E542" i="6"/>
  <c r="K129" i="8"/>
  <c r="F129" i="8"/>
  <c r="F133" i="8"/>
  <c r="L133" i="8" s="1"/>
  <c r="K133" i="8"/>
  <c r="E543" i="6"/>
  <c r="H190" i="7"/>
  <c r="K134" i="8"/>
  <c r="F134" i="8"/>
  <c r="L134" i="8" s="1"/>
  <c r="K137" i="8"/>
  <c r="F137" i="8"/>
  <c r="L137" i="8" s="1"/>
  <c r="K138" i="8"/>
  <c r="F138" i="8"/>
  <c r="L138" i="8" s="1"/>
  <c r="F142" i="8"/>
  <c r="L142" i="8" s="1"/>
  <c r="K142" i="8"/>
  <c r="K143" i="8"/>
  <c r="F143" i="8"/>
  <c r="L143" i="8" s="1"/>
  <c r="F136" i="8"/>
  <c r="L136" i="8" s="1"/>
  <c r="K136" i="8"/>
  <c r="E115" i="7"/>
  <c r="L680" i="6"/>
  <c r="K17" i="6"/>
  <c r="F17" i="6"/>
  <c r="E112" i="7"/>
  <c r="L653" i="6"/>
  <c r="E111" i="7"/>
  <c r="L644" i="6"/>
  <c r="E57" i="7"/>
  <c r="L370" i="6"/>
  <c r="E110" i="7"/>
  <c r="L635" i="6"/>
  <c r="E114" i="7"/>
  <c r="L671" i="6"/>
  <c r="L662" i="6"/>
  <c r="E113" i="7"/>
  <c r="H57" i="7" l="1"/>
  <c r="E130" i="8"/>
  <c r="H111" i="7"/>
  <c r="E282" i="8"/>
  <c r="F543" i="6"/>
  <c r="L543" i="6" s="1"/>
  <c r="K543" i="6"/>
  <c r="L129" i="8"/>
  <c r="H113" i="7"/>
  <c r="E284" i="8"/>
  <c r="H112" i="7"/>
  <c r="E283" i="8"/>
  <c r="H110" i="7"/>
  <c r="E281" i="8"/>
  <c r="F542" i="6"/>
  <c r="K542" i="6"/>
  <c r="L709" i="6"/>
  <c r="E710" i="6" s="1"/>
  <c r="H115" i="7"/>
  <c r="E286" i="8"/>
  <c r="H114" i="7"/>
  <c r="E285" i="8"/>
  <c r="L17" i="6"/>
  <c r="F21" i="6"/>
  <c r="K285" i="8" l="1"/>
  <c r="F285" i="8"/>
  <c r="L285" i="8" s="1"/>
  <c r="K283" i="8"/>
  <c r="F283" i="8"/>
  <c r="L283" i="8" s="1"/>
  <c r="F284" i="8"/>
  <c r="L284" i="8" s="1"/>
  <c r="K284" i="8"/>
  <c r="K286" i="8"/>
  <c r="F286" i="8"/>
  <c r="L286" i="8" s="1"/>
  <c r="K282" i="8"/>
  <c r="F282" i="8"/>
  <c r="L282" i="8" s="1"/>
  <c r="L542" i="6"/>
  <c r="F544" i="6"/>
  <c r="F281" i="8"/>
  <c r="K281" i="8"/>
  <c r="F130" i="8"/>
  <c r="K130" i="8"/>
  <c r="K710" i="6"/>
  <c r="F710" i="6"/>
  <c r="E6" i="7"/>
  <c r="L21" i="6"/>
  <c r="H6" i="7" l="1"/>
  <c r="E7" i="8"/>
  <c r="L710" i="6"/>
  <c r="F711" i="6"/>
  <c r="L130" i="8"/>
  <c r="L164" i="8" s="1"/>
  <c r="F164" i="8"/>
  <c r="E12" i="9" s="1"/>
  <c r="L281" i="8"/>
  <c r="E92" i="7"/>
  <c r="L544" i="6"/>
  <c r="E243" i="8" l="1"/>
  <c r="H92" i="7"/>
  <c r="E119" i="7"/>
  <c r="L711" i="6"/>
  <c r="K7" i="8"/>
  <c r="F7" i="8"/>
  <c r="K12" i="9"/>
  <c r="F12" i="9"/>
  <c r="L12" i="9" s="1"/>
  <c r="L7" i="8" l="1"/>
  <c r="L26" i="8" s="1"/>
  <c r="F26" i="8"/>
  <c r="E8" i="9" s="1"/>
  <c r="H119" i="7"/>
  <c r="E290" i="8"/>
  <c r="K243" i="8"/>
  <c r="F243" i="8"/>
  <c r="F256" i="8" l="1"/>
  <c r="E15" i="9" s="1"/>
  <c r="L243" i="8"/>
  <c r="L256" i="8" s="1"/>
  <c r="F290" i="8"/>
  <c r="K290" i="8"/>
  <c r="F8" i="9"/>
  <c r="K8" i="9"/>
  <c r="L8" i="9" l="1"/>
  <c r="L290" i="8"/>
  <c r="L302" i="8" s="1"/>
  <c r="F302" i="8"/>
  <c r="E17" i="9" s="1"/>
  <c r="K15" i="9"/>
  <c r="F15" i="9"/>
  <c r="L15" i="9" s="1"/>
  <c r="K17" i="9" l="1"/>
  <c r="F17" i="9"/>
  <c r="L17" i="9" s="1"/>
  <c r="E7" i="9"/>
  <c r="F7" i="9" l="1"/>
  <c r="K7" i="9"/>
  <c r="L7" i="9" l="1"/>
  <c r="E6" i="9"/>
  <c r="K6" i="9" l="1"/>
  <c r="F6" i="9"/>
  <c r="E5" i="9" l="1"/>
  <c r="L6" i="9"/>
  <c r="F5" i="9" l="1"/>
  <c r="K5" i="9"/>
  <c r="E4" i="13" l="1"/>
  <c r="E7" i="13" s="1"/>
  <c r="E27" i="13" s="1"/>
  <c r="E28" i="13" s="1"/>
  <c r="E29" i="13" s="1"/>
  <c r="L5" i="9"/>
  <c r="L26" i="9" s="1"/>
  <c r="F26" i="9"/>
  <c r="E23" i="13" l="1"/>
  <c r="E25" i="13"/>
  <c r="E24" i="13"/>
  <c r="E22" i="13"/>
  <c r="E32" i="13" l="1"/>
  <c r="E33" i="13" l="1"/>
  <c r="E34" i="13" s="1"/>
  <c r="E35" i="13" s="1"/>
</calcChain>
</file>

<file path=xl/sharedStrings.xml><?xml version="1.0" encoding="utf-8"?>
<sst xmlns="http://schemas.openxmlformats.org/spreadsheetml/2006/main" count="20749" uniqueCount="2954">
  <si>
    <t>공 종 별 집 계 표</t>
  </si>
  <si>
    <t>[ 영주적십자병원건강검진센터리모델링실시설계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</si>
  <si>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</si>
  <si>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</si>
  <si>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</si>
  <si>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</si>
  <si>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</si>
  <si>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</si>
  <si>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</si>
  <si>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</si>
  <si>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</si>
  <si>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</si>
  <si>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</si>
  <si>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</si>
  <si>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</si>
  <si>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</si>
  <si>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</si>
  <si>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</si>
  <si>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</si>
  <si>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</si>
  <si>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</si>
  <si>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</si>
  <si>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</si>
  <si>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</si>
  <si>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</si>
  <si>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</si>
  <si>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</si>
  <si>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</si>
  <si>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</si>
  <si>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</si>
  <si>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</si>
  <si>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</si>
  <si>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</si>
  <si>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</si>
  <si>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</si>
  <si>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</si>
  <si>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</si>
  <si>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</si>
  <si>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</si>
  <si>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</si>
  <si>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</si>
  <si>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</si>
  <si>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</si>
  <si>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</si>
  <si>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</si>
  <si>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</si>
  <si>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</si>
  <si>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</si>
  <si>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</si>
  <si>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</si>
  <si>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</si>
  <si>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01  영주적십자병원건강검진센터리모델링실시설계</t>
  </si>
  <si>
    <t/>
  </si>
  <si>
    <t>01</t>
  </si>
  <si>
    <t>0101  ■■ 건 축 공 사 ■■</t>
  </si>
  <si>
    <t>0101</t>
  </si>
  <si>
    <t>010101  1. 본동(2F일부실,지하층제외)</t>
  </si>
  <si>
    <t>010101</t>
  </si>
  <si>
    <t>01010101  가  설  공  사</t>
  </si>
  <si>
    <t>01010101</t>
  </si>
  <si>
    <t>이동식가설휀스 설치 및 해체</t>
  </si>
  <si>
    <t>H:1.2M</t>
  </si>
  <si>
    <t>M</t>
  </si>
  <si>
    <t>호표 1</t>
  </si>
  <si>
    <t>5E9F54EB13E712E0DA9A5663F1C439</t>
  </si>
  <si>
    <t>T</t>
  </si>
  <si>
    <t>F</t>
  </si>
  <si>
    <t>010101015E9F54EB13E712E0DA9A5663F1C439</t>
  </si>
  <si>
    <t>가설칸막이 설치 및 해체</t>
  </si>
  <si>
    <t>50mm, 샌드위치판넬(비닐보양포함)</t>
  </si>
  <si>
    <t>M2</t>
  </si>
  <si>
    <t>호표 2</t>
  </si>
  <si>
    <t>5E9F54EB13E712E0D09729613C572A</t>
  </si>
  <si>
    <t>010101015E9F54EB13E712E0D09729613C572A</t>
  </si>
  <si>
    <t>가설칸막이 출입문 설치 및 해체</t>
  </si>
  <si>
    <t>판넬 1800*2100, 양개도어</t>
  </si>
  <si>
    <t>EA</t>
  </si>
  <si>
    <t>호표 3</t>
  </si>
  <si>
    <t>5E9F54EB13E712E0D09729613C52A8</t>
  </si>
  <si>
    <t>010101015E9F54EB13E712E0D09729613C52A8</t>
  </si>
  <si>
    <t>강관 조립말비계(이동식)설치 및 해체</t>
  </si>
  <si>
    <t>높이 2m, 3개월</t>
  </si>
  <si>
    <t>대</t>
  </si>
  <si>
    <t>호표 4</t>
  </si>
  <si>
    <t>5E9F54EB13C412A0B5F32F575B6091</t>
  </si>
  <si>
    <t>010101015E9F54EB13C412A0B5F32F575B6091</t>
  </si>
  <si>
    <t>건축물 현장정리</t>
  </si>
  <si>
    <t>리모델링(준공청소포함)</t>
  </si>
  <si>
    <t>호표 5</t>
  </si>
  <si>
    <t>5E9F54EED32F12809F4C44BF9D4029</t>
  </si>
  <si>
    <t>010101015E9F54EED32F12809F4C44BF9D4029</t>
  </si>
  <si>
    <t>건축물보양</t>
  </si>
  <si>
    <t>바닥</t>
  </si>
  <si>
    <t>호표 6</t>
  </si>
  <si>
    <t>5E9F54EED31D128027CF3E1F4B5D07</t>
  </si>
  <si>
    <t>010101015E9F54EED31D128027CF3E1F4B5D07</t>
  </si>
  <si>
    <t>[ 합           계 ]</t>
  </si>
  <si>
    <t>TOTAL</t>
  </si>
  <si>
    <t>01010102  타  일  공  사</t>
  </si>
  <si>
    <t>01010102</t>
  </si>
  <si>
    <t>바닥타일 [TL-01]</t>
  </si>
  <si>
    <t>바닥, 600*600*9mm</t>
  </si>
  <si>
    <t>자재 36</t>
  </si>
  <si>
    <t>59B56427538C12D0FCC972C182CBF5B82CFBE3</t>
  </si>
  <si>
    <t>0101010259B56427538C12D0FCC972C182CBF5B82CFBE3</t>
  </si>
  <si>
    <t>타일 붙임 / 접착 붙이기</t>
  </si>
  <si>
    <t>바닥, 600*600</t>
  </si>
  <si>
    <t>호표 7</t>
  </si>
  <si>
    <t>5E9F9404332E12C0B048068B79FBD5</t>
  </si>
  <si>
    <t>010101025E9F9404332E12C0B048068B79FBD5</t>
  </si>
  <si>
    <t>벽체타일 [TL-02]</t>
  </si>
  <si>
    <t>벽, 300*600*9mm</t>
  </si>
  <si>
    <t>자재 35</t>
  </si>
  <si>
    <t>59B56427538C12D0FCC972C182CF64D40DE171</t>
  </si>
  <si>
    <t>0101010259B56427538C12D0FCC972C182CF64D40DE171</t>
  </si>
  <si>
    <t>벽, 300*600</t>
  </si>
  <si>
    <t>호표 8</t>
  </si>
  <si>
    <t>5E9F9404332E12C0B04806894C872A</t>
  </si>
  <si>
    <t>010101025E9F9404332E12C0B04806894C872A</t>
  </si>
  <si>
    <t>01010103  목공사및수장공사</t>
  </si>
  <si>
    <t>01010103</t>
  </si>
  <si>
    <t>비닐시트 깔기 [VS-03]</t>
  </si>
  <si>
    <t>비닐시트, 2.0mm</t>
  </si>
  <si>
    <t>호표 9</t>
  </si>
  <si>
    <t>5E9FB45383C312A079866617510A3E</t>
  </si>
  <si>
    <t>010101035E9FB45383C312A079866617510A3E</t>
  </si>
  <si>
    <t>걸레받이 설치 [BA-01]</t>
  </si>
  <si>
    <t>H:100, 비닐코브베이스</t>
  </si>
  <si>
    <t>호표 10</t>
  </si>
  <si>
    <t>5E9FB45383841220433F6E1322C02B</t>
  </si>
  <si>
    <t>010101035E9FB45383841220433F6E1322C02B</t>
  </si>
  <si>
    <t>석고판 설치</t>
  </si>
  <si>
    <t>벽, 차음GB 12.5mm 2겹(테파드보드+평보드)</t>
  </si>
  <si>
    <t>호표 11</t>
  </si>
  <si>
    <t>5E9FB451D3DB12806E66FB75E41C06</t>
  </si>
  <si>
    <t>010101035E9FB451D3DB12806E66FB75E41C06</t>
  </si>
  <si>
    <t>그라스울 설치</t>
  </si>
  <si>
    <t>벽체, 50mm 그라스울(24K)</t>
  </si>
  <si>
    <t>호표 12</t>
  </si>
  <si>
    <t>5E9FB45FB3F11200528D15FEA4FC8B</t>
  </si>
  <si>
    <t>010101035E9FB45FB3F11200528D15FEA4FC8B</t>
  </si>
  <si>
    <t>무석면 텍스 [ET-01]</t>
  </si>
  <si>
    <t>600*600*12.0mm</t>
  </si>
  <si>
    <t>자재 50</t>
  </si>
  <si>
    <t>59B5642753D412C0678EAA76519FD13AED3FC5</t>
  </si>
  <si>
    <t>0101010359B5642753D412C0678EAA76519FD13AED3FC5</t>
  </si>
  <si>
    <t>스터드설치</t>
  </si>
  <si>
    <t>벽, C-STUD(50*45*0.8mm@450)</t>
  </si>
  <si>
    <t>호표 13</t>
  </si>
  <si>
    <t>5E9FE48C53101290BD7EDCCF2B2F06</t>
  </si>
  <si>
    <t>010101035E9FE48C53101290BD7EDCCF2B2F06</t>
  </si>
  <si>
    <t>인테리어필름/창호면 [SH-01]</t>
  </si>
  <si>
    <t>지정시트지</t>
  </si>
  <si>
    <t>자재 41</t>
  </si>
  <si>
    <t>59B5642753D412C06439861D2844B5029CC28C</t>
  </si>
  <si>
    <t>0101010359B5642753D412C06439861D2844B5029CC28C</t>
  </si>
  <si>
    <t>암면흡음텍스</t>
  </si>
  <si>
    <t>300*600*12.0mm</t>
  </si>
  <si>
    <t>자재 49</t>
  </si>
  <si>
    <t>59B5642753D412C0678EAA76519FD13AEC1B8F</t>
  </si>
  <si>
    <t>0101010359B5642753D412C0678EAA76519FD13AEC1B8F</t>
  </si>
  <si>
    <t>알루미늄천장재/내부</t>
  </si>
  <si>
    <t>알루미늄천장재, 600*600*0.5mm (내진천정틀포함)</t>
  </si>
  <si>
    <t>자재 51</t>
  </si>
  <si>
    <t>59B5642753D412C0678EAA76519A55DAFC04BF</t>
  </si>
  <si>
    <t>0101010359B5642753D412C0678EAA76519A55DAFC04BF</t>
  </si>
  <si>
    <t>영유아거치대</t>
  </si>
  <si>
    <t>자재 66</t>
  </si>
  <si>
    <t>59B56427533412B0E7001CD9842C3482B35905</t>
  </si>
  <si>
    <t>0101010359B56427533412B0E7001CD9842C3482B35905</t>
  </si>
  <si>
    <t>원목마루 설치 [WF-01]</t>
  </si>
  <si>
    <t>바닥, 10mm 지정원목마루(방염)+에폭시본드</t>
  </si>
  <si>
    <t>호표 14</t>
  </si>
  <si>
    <t>5E9FD4A1A34C12C0C56521DF4B0EFF</t>
  </si>
  <si>
    <t>010101035E9FD4A1A34C12C0C56521DF4B0EFF</t>
  </si>
  <si>
    <t>벽, C-STUD(75*45*0.8mm@450)</t>
  </si>
  <si>
    <t>호표 15</t>
  </si>
  <si>
    <t>5E9FE48C53101290BD7EDCCF2B2D5C</t>
  </si>
  <si>
    <t>010101035E9FE48C53101290BD7EDCCF2B2D5C</t>
  </si>
  <si>
    <t>벽, C-STUD(100*45*0.8mm@450)</t>
  </si>
  <si>
    <t>호표 16</t>
  </si>
  <si>
    <t>5E9FE48C53101290BD7EDCCF2A03FB</t>
  </si>
  <si>
    <t>010101035E9FE48C53101290BD7EDCCF2A03FB</t>
  </si>
  <si>
    <t>벽, CH-STUD(102*35*0.8mm@600)</t>
  </si>
  <si>
    <t>호표 17</t>
  </si>
  <si>
    <t>5E9FE48C53101290BD7EDCCC574BE6</t>
  </si>
  <si>
    <t>010101035E9FE48C53101290BD7EDCCC574BE6</t>
  </si>
  <si>
    <t>비닐시트 깔기 [VS-01]</t>
  </si>
  <si>
    <t>호표 18</t>
  </si>
  <si>
    <t>5E9FB45383C312A079866617510A3C</t>
  </si>
  <si>
    <t>010101035E9FB45383C312A079866617510A3C</t>
  </si>
  <si>
    <t>비닐시트 깔기 [VS-02]</t>
  </si>
  <si>
    <t>호표 19</t>
  </si>
  <si>
    <t>5E9FB45383C312A079866617510A3F</t>
  </si>
  <si>
    <t>010101035E9FB45383C312A079866617510A3F</t>
  </si>
  <si>
    <t>비닐시트 깔기 [VS-04]</t>
  </si>
  <si>
    <t>호표 20</t>
  </si>
  <si>
    <t>5E9FB45383C312A079866617510A39</t>
  </si>
  <si>
    <t>010101035E9FB45383C312A079866617510A39</t>
  </si>
  <si>
    <t>비닐시트 깔기 [VS-05]</t>
  </si>
  <si>
    <t>호표 21</t>
  </si>
  <si>
    <t>5E9FB45383C312A079866617510A38</t>
  </si>
  <si>
    <t>010101035E9FB45383C312A079866617510A38</t>
  </si>
  <si>
    <t>도배바름(합판·석고보드면) [WC-01]</t>
  </si>
  <si>
    <t>벽, 지정벽지</t>
  </si>
  <si>
    <t>호표 22</t>
  </si>
  <si>
    <t>5E9FB450339C125044EEA844821EF2</t>
  </si>
  <si>
    <t>010101035E9FB450339C125044EEA844821EF2</t>
  </si>
  <si>
    <t>도배바름(합판·석고보드면) [WC-02]</t>
  </si>
  <si>
    <t>호표 23</t>
  </si>
  <si>
    <t>5E9FB450339C125044EEA844821DEB</t>
  </si>
  <si>
    <t>010101035E9FB450339C125044EEA844821DEB</t>
  </si>
  <si>
    <t>도배바름(합판·석고보드면) [WC-03]</t>
  </si>
  <si>
    <t>호표 24</t>
  </si>
  <si>
    <t>5E9FB450339C125044EEA844821CC5</t>
  </si>
  <si>
    <t>010101035E9FB450339C125044EEA844821CC5</t>
  </si>
  <si>
    <t>도배바름(콘크리트·모르타르면) [WC-02]</t>
  </si>
  <si>
    <t>호표 25</t>
  </si>
  <si>
    <t>5E9FB450339C125043C79F82637CAD</t>
  </si>
  <si>
    <t>010101035E9FB450339C125043C79F82637CAD</t>
  </si>
  <si>
    <t>도배바름(콘크리트·모르타르면) [WC-03]</t>
  </si>
  <si>
    <t>호표 26</t>
  </si>
  <si>
    <t>5E9FB450339C125043C79F82637DB4</t>
  </si>
  <si>
    <t>010101035E9FB450339C125043C79F82637DB4</t>
  </si>
  <si>
    <t>벽, 일반GB 12.5mm 1겹(평보드)</t>
  </si>
  <si>
    <t>호표 27</t>
  </si>
  <si>
    <t>5E9FB451D3DB12806E66FB75E6C8F4</t>
  </si>
  <si>
    <t>010101035E9FB451D3DB12806E66FB75E6C8F4</t>
  </si>
  <si>
    <t>벽, 고강도 일반GB 12.5mm 1겹(테파드보드)</t>
  </si>
  <si>
    <t>호표 28</t>
  </si>
  <si>
    <t>5E9FB451D3DB12806E66FB75E6CF23</t>
  </si>
  <si>
    <t>010101035E9FB451D3DB12806E66FB75E6CF23</t>
  </si>
  <si>
    <t>호표 29</t>
  </si>
  <si>
    <t>5E9FB451D3DB12806E66FB75E7D50B</t>
  </si>
  <si>
    <t>010101035E9FB451D3DB12806E66FB75E7D50B</t>
  </si>
  <si>
    <t>벽, 일반GB 12.5mm 2겹(테파드보드+평보드)</t>
  </si>
  <si>
    <t>호표 30</t>
  </si>
  <si>
    <t>5E9FB451D3DB12806E66FB75E7D467</t>
  </si>
  <si>
    <t>010101035E9FB451D3DB12806E66FB75E7D467</t>
  </si>
  <si>
    <t>벽, 차음GB 12.5mm 1겹(평보드)</t>
  </si>
  <si>
    <t>호표 31</t>
  </si>
  <si>
    <t>5E9FB451D3DB12806E66FB75E41D28</t>
  </si>
  <si>
    <t>010101035E9FB451D3DB12806E66FB75E41D28</t>
  </si>
  <si>
    <t>벽, 방화GB 12.5mm 2겹(평보드)</t>
  </si>
  <si>
    <t>호표 32</t>
  </si>
  <si>
    <t>5E9FB451D3DB12806E66FB75E52526</t>
  </si>
  <si>
    <t>010101035E9FB451D3DB12806E66FB75E52526</t>
  </si>
  <si>
    <t>벽, 방화GB 25mm 1겹</t>
  </si>
  <si>
    <t>호표 33</t>
  </si>
  <si>
    <t>5E9FB451D3DB12806E66FB75E526CC</t>
  </si>
  <si>
    <t>010101035E9FB451D3DB12806E66FB75E526CC</t>
  </si>
  <si>
    <t>벽, 고성능 방수방균GB 12.5mm 1겹(평보드)</t>
  </si>
  <si>
    <t>호표 34</t>
  </si>
  <si>
    <t>5E9FB451D3DB12806E66FB75E5214B</t>
  </si>
  <si>
    <t>010101035E9FB451D3DB12806E66FB75E5214B</t>
  </si>
  <si>
    <t>천장, 일반 9.5mm 2겹(마감판부착노임1겹제외)</t>
  </si>
  <si>
    <t>호표 35</t>
  </si>
  <si>
    <t>5E9FB451D3DB12806D40F89E2B55ED</t>
  </si>
  <si>
    <t>010101035E9FB451D3DB12806D40F89E2B55ED</t>
  </si>
  <si>
    <t>시트마감 [SH-02]</t>
  </si>
  <si>
    <t>벽, 시트마감(MDF9.0mm+지정시트)</t>
  </si>
  <si>
    <t>호표 36</t>
  </si>
  <si>
    <t>5E9FB45FB3C512C0AA8A71F15345DB</t>
  </si>
  <si>
    <t>010101035E9FB45FB3C512C0AA8A71F15345DB</t>
  </si>
  <si>
    <t>시트마감 [SH-03]</t>
  </si>
  <si>
    <t>벽, 시트마감(GB12.5mm+지정시트)</t>
  </si>
  <si>
    <t>호표 37</t>
  </si>
  <si>
    <t>5E9FB45FB3C512C0AA8A71F15345DE</t>
  </si>
  <si>
    <t>010101035E9FB45FB3C512C0AA8A71F15345DE</t>
  </si>
  <si>
    <t>천정, 시트마감(MDF4.0mm+지정시트)</t>
  </si>
  <si>
    <t>호표 38</t>
  </si>
  <si>
    <t>5E9FB45FB3C512C0AA8A71F1546E92</t>
  </si>
  <si>
    <t>010101035E9FB45FB3C512C0AA8A71F1546E92</t>
  </si>
  <si>
    <t>시트마감 [SH-02]-곡면</t>
  </si>
  <si>
    <t>호표 39</t>
  </si>
  <si>
    <t>5E9FB45FB3C512C0AA8A71F1546FB8</t>
  </si>
  <si>
    <t>010101035E9FB45FB3C512C0AA8A71F1546FB8</t>
  </si>
  <si>
    <t>벽, 시트마감(지정시트)</t>
  </si>
  <si>
    <t>호표 40</t>
  </si>
  <si>
    <t>5E9FB45FB3C512C0AA8A71F1546763</t>
  </si>
  <si>
    <t>010101035E9FB45FB3C512C0AA8A71F1546763</t>
  </si>
  <si>
    <t>01010104  방  수  공  사</t>
  </si>
  <si>
    <t>01010104</t>
  </si>
  <si>
    <t>우레탄 도막방수(코너보강)</t>
  </si>
  <si>
    <t>비노출, 바닥, W150+150</t>
  </si>
  <si>
    <t>호표 41</t>
  </si>
  <si>
    <t>5E9FC4BA636212106D5B982F9CCEB7</t>
  </si>
  <si>
    <t>010101045E9FC4BA636212106D5B982F9CCEB7</t>
  </si>
  <si>
    <t>비노출, 벽, W150+150</t>
  </si>
  <si>
    <t>호표 42</t>
  </si>
  <si>
    <t>5E9FC4BA636212106D5B982F9CCDAE</t>
  </si>
  <si>
    <t>010101045E9FC4BA636212106D5B982F9CCDAE</t>
  </si>
  <si>
    <t>수밀코킹(실리콘)</t>
  </si>
  <si>
    <t>삼각, 10mm, 창호주위</t>
  </si>
  <si>
    <t>호표 43</t>
  </si>
  <si>
    <t>5E9FC4BFE3B812D0EB2AF7136BB03E</t>
  </si>
  <si>
    <t>010101045E9FC4BFE3B812D0EB2AF7136BB03E</t>
  </si>
  <si>
    <t>죠인트코킹</t>
  </si>
  <si>
    <t>이질재접합부위</t>
  </si>
  <si>
    <t>호표 44</t>
  </si>
  <si>
    <t>5E9FC4BFE3C91270ACDC7967983540</t>
  </si>
  <si>
    <t>010101045E9FC4BFE3C91270ACDC7967983540</t>
  </si>
  <si>
    <t>침투성방수+MMA방수</t>
  </si>
  <si>
    <t>호표 45</t>
  </si>
  <si>
    <t>5E9FC4B0633F12402AA95E5A22CE6A</t>
  </si>
  <si>
    <t>010101045E9FC4B0633F12402AA95E5A22CE6A</t>
  </si>
  <si>
    <t>MMA방수</t>
  </si>
  <si>
    <t>수직부</t>
  </si>
  <si>
    <t>호표 46</t>
  </si>
  <si>
    <t>5E9FC4B0633F12402AA95DB3B8F8D1</t>
  </si>
  <si>
    <t>010101045E9FC4B0633F12402AA95DB3B8F8D1</t>
  </si>
  <si>
    <t>01010105  금  속  공  사</t>
  </si>
  <si>
    <t>01010105</t>
  </si>
  <si>
    <t>손잡이</t>
  </si>
  <si>
    <t>손잡이, 장애자용손잡이, 대변기용, STS304 ∮38,1.5t(L형)</t>
  </si>
  <si>
    <t>조</t>
  </si>
  <si>
    <t>자재 79</t>
  </si>
  <si>
    <t>59B574CCD31512F02EA510096C24520B4725FF</t>
  </si>
  <si>
    <t>0101010559B574CCD31512F02EA510096C24520B4725FF</t>
  </si>
  <si>
    <t>손잡이, 장애자용손잡이, 세면기용, STS304 ∮38,1.5t</t>
  </si>
  <si>
    <t>자재 80</t>
  </si>
  <si>
    <t>59B574CCD31512F02EA510096C24520B4725FD</t>
  </si>
  <si>
    <t>0101010559B574CCD31512F02EA510096C24520B4725FD</t>
  </si>
  <si>
    <t>손잡이, 장애자용손잡이, 대변기용, STS304 ∮38,1.5t(상하회전형)</t>
  </si>
  <si>
    <t>자재 81</t>
  </si>
  <si>
    <t>59B574CCD31512F02EA510096C24520B47258E</t>
  </si>
  <si>
    <t>0101010559B574CCD31512F02EA510096C24520B47258E</t>
  </si>
  <si>
    <t>스테인리스핸드레일/지하층</t>
  </si>
  <si>
    <t>H:1200, D50.8+31.8*1.5t</t>
  </si>
  <si>
    <t>호표 47</t>
  </si>
  <si>
    <t>5E9FE48413D712703CA335CB44A91E28</t>
  </si>
  <si>
    <t>010101055E9FE48413D712703CA335CB44A91E28</t>
  </si>
  <si>
    <t>내진천장틀 설치(석고2겹)</t>
  </si>
  <si>
    <t>M-BAR (H:1.8M이상), 마감판부착노임포함</t>
  </si>
  <si>
    <t>호표 48</t>
  </si>
  <si>
    <t>5E9FE48E03341200D5CA61E82F0C03</t>
  </si>
  <si>
    <t>010101055E9FE48E03341200D5CA61E82F0C03</t>
  </si>
  <si>
    <t>내진천장틀 설치(텍스)</t>
  </si>
  <si>
    <t>T-BAR (H:1.8M이상), 마감판부착노임포함</t>
  </si>
  <si>
    <t>호표 49</t>
  </si>
  <si>
    <t>5E9FE48E03341200D5CA61E82D5EA7</t>
  </si>
  <si>
    <t>010101055E9FE48E03341200D5CA61E82D5EA7</t>
  </si>
  <si>
    <t>천장점검구 설치</t>
  </si>
  <si>
    <t>AL 백색, 600*600mm</t>
  </si>
  <si>
    <t>개소</t>
  </si>
  <si>
    <t>호표 50</t>
  </si>
  <si>
    <t>5E9FE48E03461260D8A013FEE6B9CE</t>
  </si>
  <si>
    <t>010101055E9FE48E03461260D8A013FEE6B9CE</t>
  </si>
  <si>
    <t>스테인리스재료분리대 &lt;A-951&gt;</t>
  </si>
  <si>
    <t>바닥, 5*25 SST'L PL</t>
  </si>
  <si>
    <t>호표 51</t>
  </si>
  <si>
    <t>5E9FB455B3BD12E0EB570DFFE30AFF</t>
  </si>
  <si>
    <t>010101055E9FB455B3BD12E0EB570DFFE30AFF</t>
  </si>
  <si>
    <t>철재커텐박스(ㄱ자형)</t>
  </si>
  <si>
    <t>150*500*1.2t, STL(도장 유)</t>
  </si>
  <si>
    <t>호표 52</t>
  </si>
  <si>
    <t>5E9FB45A33D11290943EFC0B014537</t>
  </si>
  <si>
    <t>010101055E9FB45A33D11290943EFC0B014537</t>
  </si>
  <si>
    <t>간접조명박스 [∑1089mm] &lt;I-405&gt;</t>
  </si>
  <si>
    <t>천정, 220*300, 1.6mm 갈바(PT-01)+ㅁ-30*30 각파이프 구조틀</t>
  </si>
  <si>
    <t>호표 53</t>
  </si>
  <si>
    <t>5E9FB45A33D112A0BA21BDE0C1B310</t>
  </si>
  <si>
    <t>010101055E9FB45A33D112A0BA21BDE0C1B310</t>
  </si>
  <si>
    <t>간접조명박스 [∑1089mm]-곡면 &lt;I-405&gt;</t>
  </si>
  <si>
    <t>호표 54</t>
  </si>
  <si>
    <t>5E9FB45A33D112A0BA21BDE0C1B313</t>
  </si>
  <si>
    <t>010101055E9FB45A33D112A0BA21BDE0C1B313</t>
  </si>
  <si>
    <t>간접조명박스 [∑342mm] &lt;I-405&gt;</t>
  </si>
  <si>
    <t>벽체, 150*80, 1.6mm 갈바(PT-01)+ㅁ-30*30 각파이프 구조틀</t>
  </si>
  <si>
    <t>호표 55</t>
  </si>
  <si>
    <t>5E9FB45A33D112A0BA21BDE0C1B31D</t>
  </si>
  <si>
    <t>010101055E9FB45A33D112A0BA21BDE0C1B31D</t>
  </si>
  <si>
    <t>각파이프틀설치</t>
  </si>
  <si>
    <t>벽, ㅁ-20*20 각파이프 구조틀</t>
  </si>
  <si>
    <t>호표 56</t>
  </si>
  <si>
    <t>5E9FB45A33D112A0BA21BDE1EDDF70</t>
  </si>
  <si>
    <t>010101055E9FB45A33D112A0BA21BDE1EDDF70</t>
  </si>
  <si>
    <t>각파이프틀설치 &lt;I-405&gt;</t>
  </si>
  <si>
    <t>벽, ㅁ-25*25 각파이프 구조틀</t>
  </si>
  <si>
    <t>호표 57</t>
  </si>
  <si>
    <t>5E9FB45A33D112A0BA21BDE1EDDF73</t>
  </si>
  <si>
    <t>010101055E9FB45A33D112A0BA21BDE1EDDF73</t>
  </si>
  <si>
    <t>벽, W:350, ㅁ-25*25+ㅁ-25*25 각파이프 이중 구조틀</t>
  </si>
  <si>
    <t>호표 58</t>
  </si>
  <si>
    <t>5E9FB45A33D112A0BA21BDE1EDDF75</t>
  </si>
  <si>
    <t>010101055E9FB45A33D112A0BA21BDE1EDDF75</t>
  </si>
  <si>
    <t>벽, ㅁ-30*30 각파이프 구조틀</t>
  </si>
  <si>
    <t>호표 59</t>
  </si>
  <si>
    <t>5E9FB45A33D112A0BA21BDE1EDDE69</t>
  </si>
  <si>
    <t>010101055E9FB45A33D112A0BA21BDE1EDDE69</t>
  </si>
  <si>
    <t>벽, W:150, ㅁ-30*30+ㅁ-30*30 각파이프 이중 구조틀</t>
  </si>
  <si>
    <t>호표 60</t>
  </si>
  <si>
    <t>5E9FB45A33D112A0BA21BDE1EEE55B</t>
  </si>
  <si>
    <t>010101055E9FB45A33D112A0BA21BDE1EEE55B</t>
  </si>
  <si>
    <t>벽, W:0~350, ㅁ-30*30 각파이프 이중 구조틀</t>
  </si>
  <si>
    <t>호표 61</t>
  </si>
  <si>
    <t>5E9FB45A33D112A0BA21BDE1EEE3AD</t>
  </si>
  <si>
    <t>010101055E9FB45A33D112A0BA21BDE1EEE3AD</t>
  </si>
  <si>
    <t>천정, W:100, ㅁ-30*30+ㅁ-30*30 각파이프 이중 구조틀</t>
  </si>
  <si>
    <t>호표 62</t>
  </si>
  <si>
    <t>5E9FB45A33D112A0BA21BDE1EB1016</t>
  </si>
  <si>
    <t>010101055E9FB45A33D112A0BA21BDE1EB1016</t>
  </si>
  <si>
    <t>천정, W:100~600, ㅁ-30*30+ㅁ-30*30 각파이프 이중 구조틀</t>
  </si>
  <si>
    <t>호표 63</t>
  </si>
  <si>
    <t>5E9FB45A33D112A0BA21BDE1EB13EB</t>
  </si>
  <si>
    <t>010101055E9FB45A33D112A0BA21BDE1EB13EB</t>
  </si>
  <si>
    <t>아연도철판설치 &lt;I-311&gt;</t>
  </si>
  <si>
    <t>벽, 1.2mm 아연도철판</t>
  </si>
  <si>
    <t>호표 64</t>
  </si>
  <si>
    <t>5E9FB45A33D112A0BA21BDE2F783C0</t>
  </si>
  <si>
    <t>010101055E9FB45A33D112A0BA21BDE2F783C0</t>
  </si>
  <si>
    <t>아연도철판설치-곡면 &lt;I-311&gt;</t>
  </si>
  <si>
    <t>호표 65</t>
  </si>
  <si>
    <t>5E9FB45A33D112A0BA21BDE2F7823A</t>
  </si>
  <si>
    <t>010101055E9FB45A33D112A0BA21BDE2F7823A</t>
  </si>
  <si>
    <t>루버 설치/카페테리아 [SH-02] &lt;I-209&gt;</t>
  </si>
  <si>
    <t>벽체(수직), ㅁ-20*50@100 각파이프 (지정시트마감)</t>
  </si>
  <si>
    <t>호표 66</t>
  </si>
  <si>
    <t>5E9FB45A33D112A0BA209302DDAE33</t>
  </si>
  <si>
    <t>010101055E9FB45A33D112A0BA209302DDAE33</t>
  </si>
  <si>
    <t>루버 벽체 설치/카페테리아 [SH-02] &lt;I-209&gt;</t>
  </si>
  <si>
    <t>벽체(수직), ㅁ-40*100@100 각파이프 (지정시트마감)</t>
  </si>
  <si>
    <t>호표 67</t>
  </si>
  <si>
    <t>5E9FB45A33D112A0BA209302DDAE3E</t>
  </si>
  <si>
    <t>010101055E9FB45A33D112A0BA209302DDAE3E</t>
  </si>
  <si>
    <t>내진ㄷ형몰딩</t>
  </si>
  <si>
    <t>20*40*0.8T</t>
  </si>
  <si>
    <t>호표 68</t>
  </si>
  <si>
    <t>5E9FB45BC31D125057E76864C9FD2E</t>
  </si>
  <si>
    <t>010101055E9FB45BC31D125057E76864C9FD2E</t>
  </si>
  <si>
    <t>01010106  미  장  공  사</t>
  </si>
  <si>
    <t>01010106</t>
  </si>
  <si>
    <t>자동수평모르타르 (셀프레벨링)</t>
  </si>
  <si>
    <t>10mm</t>
  </si>
  <si>
    <t>호표 69</t>
  </si>
  <si>
    <t>5E9F349D63D01270E4FE2D62AA795A</t>
  </si>
  <si>
    <t>010101065E9F349D63D01270E4FE2D62AA795A</t>
  </si>
  <si>
    <t>기존면정리</t>
  </si>
  <si>
    <t>내벽</t>
  </si>
  <si>
    <t>호표 70</t>
  </si>
  <si>
    <t>5E9F349D63E212900A15FD0502ABC2</t>
  </si>
  <si>
    <t>010101065E9F349D63E212900A15FD0502ABC2</t>
  </si>
  <si>
    <t>내벽(GB면)</t>
  </si>
  <si>
    <t>호표 71</t>
  </si>
  <si>
    <t>5E9F349D63E212900A15FD0502ABC0</t>
  </si>
  <si>
    <t>010101065E9F349D63E212900A15FD0502ABC0</t>
  </si>
  <si>
    <t>표면 마무리</t>
  </si>
  <si>
    <t>기계마감</t>
  </si>
  <si>
    <t>호표 72</t>
  </si>
  <si>
    <t>5E9F349D63881220D869D3FA69E18C</t>
  </si>
  <si>
    <t>010101065E9F349D63881220D869D3FA69E18C</t>
  </si>
  <si>
    <t>창호주위 발포우레탄 충전</t>
  </si>
  <si>
    <t>호표 73</t>
  </si>
  <si>
    <t>5E9F841873391220652687215D436B</t>
  </si>
  <si>
    <t>010101065E9F841873391220652687215D436B</t>
  </si>
  <si>
    <t>01010107  창호 및 유리공사</t>
  </si>
  <si>
    <t>01010107</t>
  </si>
  <si>
    <t>SLD01</t>
  </si>
  <si>
    <t>2.600 x 2.350 = 6.110(자재+시공비포함)</t>
  </si>
  <si>
    <t>자재 174</t>
  </si>
  <si>
    <t>5F290447F36A12F09E5496EA26FF5A12322592</t>
  </si>
  <si>
    <t>010101075F290447F36A12F09E5496EA26FF5A12322592</t>
  </si>
  <si>
    <t>SLD02</t>
  </si>
  <si>
    <t>2.700 x 2.350 = 6.345(자재+시공비포함)</t>
  </si>
  <si>
    <t>자재 175</t>
  </si>
  <si>
    <t>5F290447F36A12F09E5496EA26FF5A123224F4</t>
  </si>
  <si>
    <t>010101075F290447F36A12F09E5496EA26FF5A123224F4</t>
  </si>
  <si>
    <t>SLD03</t>
  </si>
  <si>
    <t>자재 176</t>
  </si>
  <si>
    <t>5F290447F36A12F09E5496EA26FF5A123224F5</t>
  </si>
  <si>
    <t>010101075F290447F36A12F09E5496EA26FF5A123224F5</t>
  </si>
  <si>
    <t>ASLD01</t>
  </si>
  <si>
    <t>2.600 x 2.400 = 6.240(자재+시공비포함)</t>
  </si>
  <si>
    <t>자재 177</t>
  </si>
  <si>
    <t>5F290447F36A12F09E5496EA26FF5A123224F6</t>
  </si>
  <si>
    <t>010101075F290447F36A12F09E5496EA26FF5A123224F6</t>
  </si>
  <si>
    <t>ASLD02</t>
  </si>
  <si>
    <t>자재 178</t>
  </si>
  <si>
    <t>5F290447F36A12F09E5496EA26FF5A123224F7</t>
  </si>
  <si>
    <t>010101075F290447F36A12F09E5496EA26FF5A123224F7</t>
  </si>
  <si>
    <t>AW01</t>
  </si>
  <si>
    <t>2.800 x 2.400 = 6.720</t>
  </si>
  <si>
    <t>호표 74</t>
  </si>
  <si>
    <t>5E9F841FA36D12C0D4A8D0C2FF075C</t>
  </si>
  <si>
    <t>010101075E9F841FA36D12C0D4A8D0C2FF075C</t>
  </si>
  <si>
    <t>AW02</t>
  </si>
  <si>
    <t>2.625 x 2.700 = 7.087</t>
  </si>
  <si>
    <t>호표 75</t>
  </si>
  <si>
    <t>5E9F841FA36D12C0D4A8D0C2FF075E</t>
  </si>
  <si>
    <t>010101075E9F841FA36D12C0D4A8D0C2FF075E</t>
  </si>
  <si>
    <t>AW04</t>
  </si>
  <si>
    <t>2.700 x 2.350 = 6.345</t>
  </si>
  <si>
    <t>호표 76</t>
  </si>
  <si>
    <t>5E9F841FA36D12C0D4A8D0C2FF06B3</t>
  </si>
  <si>
    <t>010101075E9F841FA36D12C0D4A8D0C2FF06B3</t>
  </si>
  <si>
    <t>WD01</t>
  </si>
  <si>
    <t>1.000 x 2.100 = 2.100</t>
  </si>
  <si>
    <t>호표 77</t>
  </si>
  <si>
    <t>5E9F841FA36D12C0D4A8D0C2FF05AA</t>
  </si>
  <si>
    <t>010101075E9F841FA36D12C0D4A8D0C2FF05AA</t>
  </si>
  <si>
    <t>BALL BEARING BUTT HINGE</t>
  </si>
  <si>
    <t>자재 148</t>
  </si>
  <si>
    <t>5F290447F36A12F09E5496EA26FF5A123222BE</t>
  </si>
  <si>
    <t>010101075F290447F36A12F09E5496EA26FF5A123222BE</t>
  </si>
  <si>
    <t>FLOOR HINGE</t>
  </si>
  <si>
    <t>자재 149</t>
  </si>
  <si>
    <t>5F290447F36A12F09E5496EA26FF5A123222BD</t>
  </si>
  <si>
    <t>010101075F290447F36A12F09E5496EA26FF5A123222BD</t>
  </si>
  <si>
    <t>CYLINDRICAL LEVER LOCKSET/ENTRANCE</t>
  </si>
  <si>
    <t>자재 150</t>
  </si>
  <si>
    <t>5F290447F36A12F09E5496EA26FF5A123222BC</t>
  </si>
  <si>
    <t>010101075F290447F36A12F09E5496EA26FF5A123222BC</t>
  </si>
  <si>
    <t>BOTTOM RAIL DEAD LOCK</t>
  </si>
  <si>
    <t>자재 151</t>
  </si>
  <si>
    <t>5F290447F36A12F09E5496EA26FF5A123222BB</t>
  </si>
  <si>
    <t>010101075F290447F36A12F09E5496EA26FF5A123222BB</t>
  </si>
  <si>
    <t>DOOR CLOSER</t>
  </si>
  <si>
    <t>자재 152</t>
  </si>
  <si>
    <t>5F290447F36A12F09E5496EA26FF5A123222BA</t>
  </si>
  <si>
    <t>010101075F290447F36A12F09E5496EA26FF5A123222BA</t>
  </si>
  <si>
    <t>PUSH PULL HANDLE</t>
  </si>
  <si>
    <t>자재 153</t>
  </si>
  <si>
    <t>5F290447F36A12F09E5496EA26FF5A123222B9</t>
  </si>
  <si>
    <t>010101075F290447F36A12F09E5496EA26FF5A123222B9</t>
  </si>
  <si>
    <t>DUST PROOF STRIKE</t>
  </si>
  <si>
    <t>자재 154</t>
  </si>
  <si>
    <t>5F290447F36A12F09E5496EA26FF5A123222B8</t>
  </si>
  <si>
    <t>010101075F290447F36A12F09E5496EA26FF5A123222B8</t>
  </si>
  <si>
    <t>FLOOR STOP</t>
  </si>
  <si>
    <t>자재 155</t>
  </si>
  <si>
    <t>5F290447F36A12F09E5496EA26FF5A123222A7</t>
  </si>
  <si>
    <t>010101075F290447F36A12F09E5496EA26FF5A123222A7</t>
  </si>
  <si>
    <t>강화유리</t>
  </si>
  <si>
    <t>강화유리, 투명, 12mm</t>
  </si>
  <si>
    <t>자재 65</t>
  </si>
  <si>
    <t>59B5642753CA1260991CBB1C2AC1965135E712</t>
  </si>
  <si>
    <t>0101010759B5642753CA1260991CBB1C2AC1965135E712</t>
  </si>
  <si>
    <t>창호유리설치 / 판유리</t>
  </si>
  <si>
    <t>유리두께 12mm 이하</t>
  </si>
  <si>
    <t>호표 78</t>
  </si>
  <si>
    <t>5E9F841913F912E06752652377ADDD</t>
  </si>
  <si>
    <t>010101075E9F841913F912E06752652377ADDD</t>
  </si>
  <si>
    <t>유리주위 코킹</t>
  </si>
  <si>
    <t>5*5, 실리콘</t>
  </si>
  <si>
    <t>호표 79</t>
  </si>
  <si>
    <t>5E9FC4BFE3AE1290331103261E012D</t>
  </si>
  <si>
    <t>010101075E9FC4BFE3AE1290331103261E012D</t>
  </si>
  <si>
    <t>장애인용 경사거울</t>
  </si>
  <si>
    <t>500*800, 5mm, 틀 포함</t>
  </si>
  <si>
    <t>호표 80</t>
  </si>
  <si>
    <t>5E9F8417534D12E07273B56CEC2401</t>
  </si>
  <si>
    <t>010101075E9F8417534D12E07273B56CEC2401</t>
  </si>
  <si>
    <t>유리문 [GL-02]</t>
  </si>
  <si>
    <t>유리문, 12*850*2400mm, 투명, 세이프강화도어(손보호)</t>
  </si>
  <si>
    <t>개</t>
  </si>
  <si>
    <t>자재 62</t>
  </si>
  <si>
    <t>59B5642753CA12609BCAD9461F2A42915F8C97</t>
  </si>
  <si>
    <t>0101010759B5642753CA12609BCAD9461F2A42915F8C97</t>
  </si>
  <si>
    <t>유리문, 12*865*2400mm, 투명, 세이프강화도어(손보호)</t>
  </si>
  <si>
    <t>자재 63</t>
  </si>
  <si>
    <t>59B5642753CA12609BCAD9461F2A42915F8C92</t>
  </si>
  <si>
    <t>0101010759B5642753CA12609BCAD9461F2A42915F8C92</t>
  </si>
  <si>
    <t>01010108  칠    공    사</t>
  </si>
  <si>
    <t>01010108</t>
  </si>
  <si>
    <t>바탕만들기+수성페인트 롤러칠 [PT-01]</t>
  </si>
  <si>
    <t>내부 2회, con'c·mortar면, 친환경</t>
  </si>
  <si>
    <t>호표 81</t>
  </si>
  <si>
    <t>5E9FA46F036B1260C21DF0BA55FE87</t>
  </si>
  <si>
    <t>010101085E9FA46F036B1260C21DF0BA55FE87</t>
  </si>
  <si>
    <t>내부 2회, G.B.면 올퍼티, 친환경</t>
  </si>
  <si>
    <t>호표 82</t>
  </si>
  <si>
    <t>5E9FA46F036B1260C21DF0BE304FDF</t>
  </si>
  <si>
    <t>010101085E9FA46F036B1260C21DF0BE304FDF</t>
  </si>
  <si>
    <t>바탕만들기+수성페인트 롤러칠 [PT-02]</t>
  </si>
  <si>
    <t>호표 83</t>
  </si>
  <si>
    <t>5E9FA46F036B1260C21DF0BE304FDC</t>
  </si>
  <si>
    <t>010101085E9FA46F036B1260C21DF0BE304FDC</t>
  </si>
  <si>
    <t>바탕만들기+수성페인트 롤러칠/도어마감 [PT-03]</t>
  </si>
  <si>
    <t>호표 84</t>
  </si>
  <si>
    <t>5E9FA46F036B1260C21DF0BE304E34</t>
  </si>
  <si>
    <t>010101085E9FA46F036B1260C21DF0BE304E34</t>
  </si>
  <si>
    <t>내부 2회, 철재면, 친환경</t>
  </si>
  <si>
    <t>호표 85</t>
  </si>
  <si>
    <t>5E9FA46F036B1260C21DF0BD28B69C</t>
  </si>
  <si>
    <t>010101085E9FA46F036B1260C21DF0BD28B69C</t>
  </si>
  <si>
    <t>호표 86</t>
  </si>
  <si>
    <t>5E9FA46F036B1260C21DF0BD28B69F</t>
  </si>
  <si>
    <t>010101085E9FA46F036B1260C21DF0BD28B69F</t>
  </si>
  <si>
    <t>호표 87</t>
  </si>
  <si>
    <t>5E9FA46F036B1260C21DF0BD28B7A3</t>
  </si>
  <si>
    <t>010101085E9FA46F036B1260C21DF0BD28B7A3</t>
  </si>
  <si>
    <t>내천장 2회, G.B.면 올퍼티</t>
  </si>
  <si>
    <t>호표 88</t>
  </si>
  <si>
    <t>5E9FA46F036B1260C21DFABBD52B4F</t>
  </si>
  <si>
    <t>010101085E9FA46F036B1260C21DFABBD52B4F</t>
  </si>
  <si>
    <t>고원식 횡단보도 설치</t>
  </si>
  <si>
    <t>5100*3680</t>
  </si>
  <si>
    <t>호표 89</t>
  </si>
  <si>
    <t>5E9E441443B012209E9D30EC073EC8</t>
  </si>
  <si>
    <t>010101085E9E441443B012209E9D30EC073EC8</t>
  </si>
  <si>
    <t>01010109  기  타  공  사</t>
  </si>
  <si>
    <t>01010109</t>
  </si>
  <si>
    <t>촉지도안내판</t>
  </si>
  <si>
    <t>800*600, 음성유도기포함</t>
  </si>
  <si>
    <t>자재 54</t>
  </si>
  <si>
    <t>59B5642753D412C0678EAC2328854FF3898B03</t>
  </si>
  <si>
    <t>0101010959B5642753D412C0678EAC2328854FF3898B03</t>
  </si>
  <si>
    <t>점자블럭(점,선형)</t>
  </si>
  <si>
    <t>300*300, 매립식</t>
  </si>
  <si>
    <t>자재 82</t>
  </si>
  <si>
    <t>59B574CCD31512F02EA510096C24520B418DBF</t>
  </si>
  <si>
    <t>0101010959B574CCD31512F02EA510096C24520B418DBF</t>
  </si>
  <si>
    <t>병원사인(SIGN-19)</t>
  </si>
  <si>
    <t>텍스트, 8mm 아크릴 문자 가공 후 우렌탄도장</t>
  </si>
  <si>
    <t>호표 90</t>
  </si>
  <si>
    <t>5E9E441443B012209E9D30EC073FEE</t>
  </si>
  <si>
    <t>010101095E9E441443B012209E9D30EC073FEE</t>
  </si>
  <si>
    <t>방향안내사인(SIGN-19)</t>
  </si>
  <si>
    <t>호표 91</t>
  </si>
  <si>
    <t>5E9E441443B012209E9D30EC073C1A</t>
  </si>
  <si>
    <t>010101095E9E441443B012209E9D30EC073C1A</t>
  </si>
  <si>
    <t>진찰실명사인(SIGN-16)</t>
  </si>
  <si>
    <t>150*55, 벽부형, 8mm 아크릴성형 후 우렌탄도장+지정문안 점착시트부착</t>
  </si>
  <si>
    <t>호표 92</t>
  </si>
  <si>
    <t>5E9E441443B012209E9D30EC073D21</t>
  </si>
  <si>
    <t>010101095E9E441443B012209E9D30EC073D21</t>
  </si>
  <si>
    <t>진찰실명사인(SIGN-14)</t>
  </si>
  <si>
    <t>140*320, 돌출형, 10mm+5mm 아크릴성형 후 우렌탄도장+지정문안 점착시트부착(1.2mm 갈바 프레임)</t>
  </si>
  <si>
    <t>호표 93</t>
  </si>
  <si>
    <t>5E9E441443B012209E9D30EC073A6D</t>
  </si>
  <si>
    <t>010101095E9E441443B012209E9D30EC073A6D</t>
  </si>
  <si>
    <t>화장실명사인(SIGN-15)</t>
  </si>
  <si>
    <t>80*200, 벽부형, 8mm 아크릴성형 후 우렌탄도장+지정문안 점착시트부착</t>
  </si>
  <si>
    <t>호표 94</t>
  </si>
  <si>
    <t>5E9E441443B012209E9D30EC073B73</t>
  </si>
  <si>
    <t>010101095E9E441443B012209E9D30EC073B73</t>
  </si>
  <si>
    <t>화장실명사인(SIGN-14)</t>
  </si>
  <si>
    <t>호표 95</t>
  </si>
  <si>
    <t>5E9E441443B012209E9D30EC0738BF</t>
  </si>
  <si>
    <t>010101095E9E441443B012209E9D30EC0738BF</t>
  </si>
  <si>
    <t>점자표지판</t>
  </si>
  <si>
    <t>호표 96</t>
  </si>
  <si>
    <t>5E9E441443B012209E9D30EC073946</t>
  </si>
  <si>
    <t>010101095E9E441443B012209E9D30EC073946</t>
  </si>
  <si>
    <t>실명사인(SIGN-19)</t>
  </si>
  <si>
    <t>호표 97</t>
  </si>
  <si>
    <t>5E9E441443B012209E9D30EC0736F2</t>
  </si>
  <si>
    <t>010101095E9E441443B012209E9D30EC0736F2</t>
  </si>
  <si>
    <t>범퍼핸드레일 &lt;A-014&gt;</t>
  </si>
  <si>
    <t>H:80, Ø19 손스침(합성수지+엑센트스트랩+AL리테이너+앤드캡+브라켓), H:100 1.5mm 철판보강</t>
  </si>
  <si>
    <t>호표 98</t>
  </si>
  <si>
    <t>5E9FE48413D712703CA336D35C66DE</t>
  </si>
  <si>
    <t>010101095E9FE48413D712703CA336D35C66DE</t>
  </si>
  <si>
    <t>범퍼핸드레일 코너가드 &lt;A-014&gt;</t>
  </si>
  <si>
    <t>25*25 (합성수지+AL리테이너)</t>
  </si>
  <si>
    <t>호표 99</t>
  </si>
  <si>
    <t>5E9FE48413D712703CA336D35C67E4</t>
  </si>
  <si>
    <t>010101095E9FE48413D712703CA336D35C67E4</t>
  </si>
  <si>
    <t>카스토퍼</t>
  </si>
  <si>
    <t>네오프렌계, 150*120*750mm</t>
  </si>
  <si>
    <t>호표 100</t>
  </si>
  <si>
    <t>5E9E441443B01230A694CD4170B953</t>
  </si>
  <si>
    <t>010101095E9E441443B01230A694CD4170B953</t>
  </si>
  <si>
    <t>기둥보호대설치</t>
  </si>
  <si>
    <t>네오프렌계, 15mm</t>
  </si>
  <si>
    <t>호표 101</t>
  </si>
  <si>
    <t>5E9E441443B01230A694CD4170BA7B</t>
  </si>
  <si>
    <t>010101095E9E441443B01230A694CD4170BA7B</t>
  </si>
  <si>
    <t>장애인주차안내표지판</t>
  </si>
  <si>
    <t>지주식</t>
  </si>
  <si>
    <t>호표 102</t>
  </si>
  <si>
    <t>5E9E441443B01230A694CD4217244C</t>
  </si>
  <si>
    <t>010101095E9E441443B01230A694CD4217244C</t>
  </si>
  <si>
    <t>유도안내표지판</t>
  </si>
  <si>
    <t>호표 103</t>
  </si>
  <si>
    <t>5E9E441443B01230A694CD42172449</t>
  </si>
  <si>
    <t>010101095E9E441443B01230A694CD42172449</t>
  </si>
  <si>
    <t>커텐 설치(천정부착형)</t>
  </si>
  <si>
    <t>H:2700, 지정커튼 (트랙 및 레일등 부자재 포함)</t>
  </si>
  <si>
    <t>호표 104</t>
  </si>
  <si>
    <t>5E9E441443B01230A694CD42161D5A</t>
  </si>
  <si>
    <t>010101095E9E441443B01230A694CD42161D5A</t>
  </si>
  <si>
    <t>커텐 설치(매립형)</t>
  </si>
  <si>
    <t>H:2700, 지정커튼 (부자재 포함)</t>
  </si>
  <si>
    <t>호표 105</t>
  </si>
  <si>
    <t>5E9E441443B01230A694CD42161D58</t>
  </si>
  <si>
    <t>010101095E9E441443B01230A694CD42161D58</t>
  </si>
  <si>
    <t>커텐 설치(일반형)</t>
  </si>
  <si>
    <t>H:2600, 지정커튼 (커텐봉 및 부자재 포함)</t>
  </si>
  <si>
    <t>호표 106</t>
  </si>
  <si>
    <t>5E9E441443B01230A694CD42161D5E</t>
  </si>
  <si>
    <t>010101095E9E441443B01230A694CD42161D5E</t>
  </si>
  <si>
    <t>01010110  가  구  공  사</t>
  </si>
  <si>
    <t>01010110</t>
  </si>
  <si>
    <t>붙박이의자_접수및대기 &lt;I-409&gt;</t>
  </si>
  <si>
    <t>W550*L6200*H900, 인조가죽쿠션+등받이[LE-01]+MDF15mm+MDF15mm+MDF9mm(우레탄도장)+ㅁ-30*30각파이프틀</t>
  </si>
  <si>
    <t>호표 107</t>
  </si>
  <si>
    <t>5E9E4414433312901FEC49A53D928D</t>
  </si>
  <si>
    <t>010101105E9E4414433312901FEC49A53D928D</t>
  </si>
  <si>
    <t>W550*L(1075+500)*H400, 인조가죽쿠션[LE-01]+MDF15mm+MDF15mm+MDF9mm(우레탄도장)+ㅁ-30*30각파이프틀</t>
  </si>
  <si>
    <t>호표 108</t>
  </si>
  <si>
    <t>5E9E4414433312901FEC49A53D9288</t>
  </si>
  <si>
    <t>010101105E9E4414433312901FEC49A53D9288</t>
  </si>
  <si>
    <t>W550*L850*H900, 인조가죽쿠션+등받이[LE-01]+MDF15mm+MDF15mm+MDF9mm(우레탄도장)+ㅁ-30*30각파이프틀</t>
  </si>
  <si>
    <t>호표 109</t>
  </si>
  <si>
    <t>5E9E4414433312901FEC49A53D9285</t>
  </si>
  <si>
    <t>010101105E9E4414433312901FEC49A53D9285</t>
  </si>
  <si>
    <t>붙박이의자_복도 &lt;I-410&gt;</t>
  </si>
  <si>
    <t>W550*L2700*H900, 인조가죽쿠션+등받이[LE-01]+MDF15mm+MDF15mm+MDF9mm(우레탄도장)+ㅁ-30*30각파이프틀</t>
  </si>
  <si>
    <t>호표 110</t>
  </si>
  <si>
    <t>5E9E4414433312901FEC49A53D91E6</t>
  </si>
  <si>
    <t>010101105E9E4414433312901FEC49A53D91E6</t>
  </si>
  <si>
    <t>붙박이의자_내시경대기실 &lt;I-410&gt;</t>
  </si>
  <si>
    <t>W550*L1350*H900, 인조가죽쿠션+등받이[LE-01]+MDF15mm+MDF15mm+MDF9mm(우레탄도장)+ㅁ-30*30각파이프틀</t>
  </si>
  <si>
    <t>호표 111</t>
  </si>
  <si>
    <t>5E9E4414433312901FEC49A53D90DE</t>
  </si>
  <si>
    <t>010101105E9E4414433312901FEC49A53D90DE</t>
  </si>
  <si>
    <t>붙박이의자_카페테리아 &lt;I-410&gt;</t>
  </si>
  <si>
    <t>W550*L3525*H900, 인조가죽쿠션+등받이[LE-01]+MDF15mm+MDF15mm+MDF9mm(우레탄도장)+ㅁ-30*30각파이프틀</t>
  </si>
  <si>
    <t>호표 112</t>
  </si>
  <si>
    <t>5E9E4414433312901FEC49A53D970E</t>
  </si>
  <si>
    <t>010101105E9E4414433312901FEC49A53D970E</t>
  </si>
  <si>
    <t>락카_탈의실 &lt;I-412&gt;</t>
  </si>
  <si>
    <t>W450*L324*H2200, 라미네이트마감[LA-02], 고밀도MDF18mm(손끼임방지+점자수납장 표기)</t>
  </si>
  <si>
    <t>호표 113</t>
  </si>
  <si>
    <t>5E9E4414433312901FEC49A53C8CA3</t>
  </si>
  <si>
    <t>010101105E9E4414433312901FEC49A53C8CA3</t>
  </si>
  <si>
    <t>락카_탈의실 &lt;I-413&gt;</t>
  </si>
  <si>
    <t>W450*L960*H2200, 라미네이트마감[LA-02], 고밀도MDF18mm(손끼임방지+점자수납장 표기)</t>
  </si>
  <si>
    <t>호표 114</t>
  </si>
  <si>
    <t>5E9E4414433312901FEC49A53C8D49</t>
  </si>
  <si>
    <t>010101105E9E4414433312901FEC49A53C8D49</t>
  </si>
  <si>
    <t>기송관점검문_접수및대기 &lt;I-201&gt;</t>
  </si>
  <si>
    <t>L800*H2000, 라미네이트마감[LA-02], 고밀도MDF18mm</t>
  </si>
  <si>
    <t>호표 115</t>
  </si>
  <si>
    <t>5E9E4414433312901FEC49A53F4069</t>
  </si>
  <si>
    <t>010101105E9E4414433312901FEC49A53F4069</t>
  </si>
  <si>
    <t>안내데스크_접수및대기 &lt;I-404&gt;</t>
  </si>
  <si>
    <t>(W950*L6075*H800)+(W700*L2080*H750),13mm 인조대리석상판[IM-01]+고밀도MDF18mm(우레탄도장)+ㅁ-30*30틀</t>
  </si>
  <si>
    <t>호표 116</t>
  </si>
  <si>
    <t>5E9E4414433312901FEC49A53EBABD</t>
  </si>
  <si>
    <t>010101105E9E4414433312901FEC49A53EBABD</t>
  </si>
  <si>
    <t>붙박이수납장_내시경실</t>
  </si>
  <si>
    <t>W450*L775*H2240, 라미네이트마감[LA-02], 고밀도MDF18mm</t>
  </si>
  <si>
    <t>호표 117</t>
  </si>
  <si>
    <t>5E9E4414433312901FEC49A53EBB44</t>
  </si>
  <si>
    <t>010101105E9E4414433312901FEC49A53EBB44</t>
  </si>
  <si>
    <t>01010111  골    재    비</t>
  </si>
  <si>
    <t>01010111</t>
  </si>
  <si>
    <t>모래</t>
  </si>
  <si>
    <t>모래, 도착도</t>
  </si>
  <si>
    <t>M3</t>
  </si>
  <si>
    <t>자재 6</t>
  </si>
  <si>
    <t>599A844B13221210B41FF72CECD916CD1B7368</t>
  </si>
  <si>
    <t>01010111599A844B13221210B41FF72CECD916CD1B7368</t>
  </si>
  <si>
    <t>시멘트</t>
  </si>
  <si>
    <t>도착도, 40KG</t>
  </si>
  <si>
    <t>포</t>
  </si>
  <si>
    <t>자재 33</t>
  </si>
  <si>
    <t>59B5642753AF128024CC2F2E2775EA00A26951</t>
  </si>
  <si>
    <t>0101011159B5642753AF128024CC2F2E2775EA00A26951</t>
  </si>
  <si>
    <t>01010112  해  체  공  사</t>
  </si>
  <si>
    <t>01010112</t>
  </si>
  <si>
    <t>건식벽 경계부위 절단</t>
  </si>
  <si>
    <t>W150</t>
  </si>
  <si>
    <t>호표 118</t>
  </si>
  <si>
    <t>5E9E547F93D512B0F2A9AAF1ECB191</t>
  </si>
  <si>
    <t>010101125E9E547F93D512B0F2A9AAF1ECB191</t>
  </si>
  <si>
    <t>천정마감 경계부위 절단</t>
  </si>
  <si>
    <t>T50</t>
  </si>
  <si>
    <t>호표 119</t>
  </si>
  <si>
    <t>5E9E547F93D512B0F2A9AAF1ED5BD0</t>
  </si>
  <si>
    <t>010101125E9E547F93D512B0F2A9AAF1ED5BD0</t>
  </si>
  <si>
    <t>경량천장철골틀 해체</t>
  </si>
  <si>
    <t>9.5mm 석고보드 2겹 (천장틀+몰딩+커텐박스등 포함)</t>
  </si>
  <si>
    <t>호표 120</t>
  </si>
  <si>
    <t>5E9E547F93611200E5F75560B73F14</t>
  </si>
  <si>
    <t>010101125E9E547F93611200E5F75560B73F14</t>
  </si>
  <si>
    <t>12mm 암면흡음텍스 (천장틀+몰딩+커텐박스등 포함)</t>
  </si>
  <si>
    <t>호표 121</t>
  </si>
  <si>
    <t>5E9E547F93611200E5F75560B73C40</t>
  </si>
  <si>
    <t>010101125E9E547F93611200E5F75560B73C40</t>
  </si>
  <si>
    <t>알루미늄천정재 (천장틀+몰딩+커텐박스등 포함)</t>
  </si>
  <si>
    <t>호표 122</t>
  </si>
  <si>
    <t>5E9E547F93611200E5F75560B73D66</t>
  </si>
  <si>
    <t>010101125E9E547F93611200E5F75560B73D66</t>
  </si>
  <si>
    <t>SMC천정재 (천장틀+몰딩+커텐박스등 포함)</t>
  </si>
  <si>
    <t>호표 123</t>
  </si>
  <si>
    <t>5E9E547F93611200E5F75560B7325C</t>
  </si>
  <si>
    <t>010101125E9E547F93611200E5F75560B7325C</t>
  </si>
  <si>
    <t>경량칸막이 해체</t>
  </si>
  <si>
    <t>GB12.5mm 2겹 양면+C STUD(C-50)</t>
  </si>
  <si>
    <t>호표 124</t>
  </si>
  <si>
    <t>5E9E547F93611200E5F753B3E2E2A4</t>
  </si>
  <si>
    <t>010101125E9E547F93611200E5F753B3E2E2A4</t>
  </si>
  <si>
    <t>GB12.5mm 2겹 양면+C STUD(C-100)</t>
  </si>
  <si>
    <t>호표 125</t>
  </si>
  <si>
    <t>5E9E547F93611200E5F753B3E2E19B</t>
  </si>
  <si>
    <t>010101125E9E547F93611200E5F753B3E2E19B</t>
  </si>
  <si>
    <t>비닐계바닥재 해체</t>
  </si>
  <si>
    <t>3mm</t>
  </si>
  <si>
    <t>호표 126</t>
  </si>
  <si>
    <t>5E9E547F93611200E5F75E5D9AF7E5</t>
  </si>
  <si>
    <t>010101125E9E547F93611200E5F75E5D9AF7E5</t>
  </si>
  <si>
    <t>타일 해체</t>
  </si>
  <si>
    <t>바닥, 7.5mm+몰탈5.5mm</t>
  </si>
  <si>
    <t>호표 127</t>
  </si>
  <si>
    <t>5E9E547F93611200E5F75F648BA559</t>
  </si>
  <si>
    <t>010101125E9E547F93611200E5F75F648BA559</t>
  </si>
  <si>
    <t>벽체, 8mm+접착제</t>
  </si>
  <si>
    <t>호표 128</t>
  </si>
  <si>
    <t>5E9E547F93611200E5F75F648BA3AB</t>
  </si>
  <si>
    <t>010101125E9E547F93611200E5F75F648BA3AB</t>
  </si>
  <si>
    <t>대리석 해체</t>
  </si>
  <si>
    <t>바닥, 30mm</t>
  </si>
  <si>
    <t>호표 129</t>
  </si>
  <si>
    <t>5E9E547F93611200E5F75F6489F9AA</t>
  </si>
  <si>
    <t>010101125E9E547F93611200E5F75F6489F9AA</t>
  </si>
  <si>
    <t>모트타르 해체</t>
  </si>
  <si>
    <t>바닥, 10mm</t>
  </si>
  <si>
    <t>호표 130</t>
  </si>
  <si>
    <t>5E9E547F936112108B5B5D764A7333</t>
  </si>
  <si>
    <t>010101125E9E547F936112108B5B5D764A7333</t>
  </si>
  <si>
    <t>바닥, 21mm</t>
  </si>
  <si>
    <t>호표 131</t>
  </si>
  <si>
    <t>5E9E547F936112108B5B5D764A707F</t>
  </si>
  <si>
    <t>010101125E9E547F936112108B5B5D764A707F</t>
  </si>
  <si>
    <t>편개도어해체</t>
  </si>
  <si>
    <t>스틸문틀+우드문짝, 하드웨어 포함</t>
  </si>
  <si>
    <t>호표 132</t>
  </si>
  <si>
    <t>5E9E547CC3A81230C33D02D36130D8</t>
  </si>
  <si>
    <t>010101125E9E547CC3A81230C33D02D36130D8</t>
  </si>
  <si>
    <t>양개도어해체</t>
  </si>
  <si>
    <t>호표 133</t>
  </si>
  <si>
    <t>5E9E547CC3A81230C33D02D36133AC</t>
  </si>
  <si>
    <t>010101125E9E547CC3A81230C33D02D36133AC</t>
  </si>
  <si>
    <t>스텐레스창호해체</t>
  </si>
  <si>
    <t>유리(12mm강화) 및 하드웨어 포함</t>
  </si>
  <si>
    <t>호표 134</t>
  </si>
  <si>
    <t>5E9E547CC3A81230C33D02D3602B93</t>
  </si>
  <si>
    <t>010101125E9E547CC3A81230C33D02D3602B93</t>
  </si>
  <si>
    <t>방범셔터해체</t>
  </si>
  <si>
    <t>하드웨어 포함</t>
  </si>
  <si>
    <t>호표 135</t>
  </si>
  <si>
    <t>5E9E547CC3A81230C33D02D368604D</t>
  </si>
  <si>
    <t>010101125E9E547CC3A81230C33D02D368604D</t>
  </si>
  <si>
    <t>카스토퍼해체</t>
  </si>
  <si>
    <t>150*120*950mm</t>
  </si>
  <si>
    <t>호표 136</t>
  </si>
  <si>
    <t>5E9E547CC3A81230C33D02D7DDE0E2</t>
  </si>
  <si>
    <t>010101125E9E547CC3A81230C33D02D7DDE0E2</t>
  </si>
  <si>
    <t>점자블럭해체</t>
  </si>
  <si>
    <t>300*300</t>
  </si>
  <si>
    <t>호표 137</t>
  </si>
  <si>
    <t>5E9E547CC3A81230C33D02D7DDE189</t>
  </si>
  <si>
    <t>010101125E9E547CC3A81230C33D02D7DDE189</t>
  </si>
  <si>
    <t>횡단보도해체</t>
  </si>
  <si>
    <t>호표 138</t>
  </si>
  <si>
    <t>5E9E547CC3A81230C33D02D7DE8646</t>
  </si>
  <si>
    <t>010101125E9E547CC3A81230C33D02D7DE8646</t>
  </si>
  <si>
    <t>기존차도사인변경</t>
  </si>
  <si>
    <t>6500*2700</t>
  </si>
  <si>
    <t>호표 139</t>
  </si>
  <si>
    <t>5E9E547CC3A81230C33D02D7DFAD6F</t>
  </si>
  <si>
    <t>010101125E9E547CC3A81230C33D02D7DFAD6F</t>
  </si>
  <si>
    <t>6800*2700</t>
  </si>
  <si>
    <t>호표 140</t>
  </si>
  <si>
    <t>5E9E547CC3A81230C33D02D7DFAD6D</t>
  </si>
  <si>
    <t>010101125E9E547CC3A81230C33D02D7DFAD6D</t>
  </si>
  <si>
    <t>위생기구 해체</t>
  </si>
  <si>
    <t>세면대,양변기등</t>
  </si>
  <si>
    <t>호표 141</t>
  </si>
  <si>
    <t>5E9E547CC3A81230C33D05A3650128</t>
  </si>
  <si>
    <t>010101125E9E547CC3A81230C33D05A3650128</t>
  </si>
  <si>
    <t>방습거울 해체</t>
  </si>
  <si>
    <t>호표 142</t>
  </si>
  <si>
    <t>5E9E547CC3A81230C33D05A3650001</t>
  </si>
  <si>
    <t>010101125E9E547CC3A81230C33D05A3650001</t>
  </si>
  <si>
    <t>화장실칸막이 해체</t>
  </si>
  <si>
    <t>호표 143</t>
  </si>
  <si>
    <t>5E9E547CC3A81230C33D05A36503D5</t>
  </si>
  <si>
    <t>010101125E9E547CC3A81230C33D05A36503D5</t>
  </si>
  <si>
    <t>소변기칸막이 해체</t>
  </si>
  <si>
    <t>450*1200</t>
  </si>
  <si>
    <t>호표 144</t>
  </si>
  <si>
    <t>5E9E547CC3A81230C33D05A36502CE</t>
  </si>
  <si>
    <t>010101125E9E547CC3A81230C33D05A36502CE</t>
  </si>
  <si>
    <t>접수대 해체</t>
  </si>
  <si>
    <t>L(6100+1650+300)*W900*H800</t>
  </si>
  <si>
    <t>호표 145</t>
  </si>
  <si>
    <t>5E9E547CC3A81230C33D0480360868</t>
  </si>
  <si>
    <t>010101125E9E547CC3A81230C33D0480360868</t>
  </si>
  <si>
    <t>01010113  작업부산물(해체)</t>
  </si>
  <si>
    <t>01010113</t>
  </si>
  <si>
    <t>4</t>
  </si>
  <si>
    <t>철강설</t>
  </si>
  <si>
    <t>철강설, 고철, 작업설부산물</t>
  </si>
  <si>
    <t>kg</t>
  </si>
  <si>
    <t>자재 14</t>
  </si>
  <si>
    <t>599A844B13A712702DCAD82B5DFA79CCC92B1D</t>
  </si>
  <si>
    <t>01010113599A844B13A712702DCAD82B5DFA79CCC92B1D</t>
  </si>
  <si>
    <t>철강설, 스텐레스, 작업설부산물</t>
  </si>
  <si>
    <t>자재 15</t>
  </si>
  <si>
    <t>599A844B13A712702DCAD82B5DFA79CCC92A78</t>
  </si>
  <si>
    <t>01010113599A844B13A712702DCAD82B5DFA79CCC92A78</t>
  </si>
  <si>
    <t>철강설, 알루미늄, 작업설부산물</t>
  </si>
  <si>
    <t>자재 16</t>
  </si>
  <si>
    <t>599A844B13A712702DCAD82B5CDA932E33FC85</t>
  </si>
  <si>
    <t>01010113599A844B13A712702DCAD82B5CDA932E33FC85</t>
  </si>
  <si>
    <t>01010114  건설폐기물처리비</t>
  </si>
  <si>
    <t>01010114</t>
  </si>
  <si>
    <t>5</t>
  </si>
  <si>
    <t>폐자재처리수수료</t>
  </si>
  <si>
    <t>불연성건설폐기물(건설폐재류:폐콘크리트, 폐아스콘, 폐벽돌등)</t>
  </si>
  <si>
    <t>TON</t>
  </si>
  <si>
    <t>자재 126</t>
  </si>
  <si>
    <t>5E9F54EED32F12B0553FA0811C5CC3</t>
  </si>
  <si>
    <t>010101145E9F54EED32F12B0553FA0811C5CC3</t>
  </si>
  <si>
    <t>혼합폐기물(폐유리, 폐타일, 폐자기등)</t>
  </si>
  <si>
    <t>자재 127</t>
  </si>
  <si>
    <t>5E9F54EED32F12B0553FA0811C52DF</t>
  </si>
  <si>
    <t>010101145E9F54EED32F12B0553FA0811C52DF</t>
  </si>
  <si>
    <t>혼합폐기물(폐보드류, 폐판넬)</t>
  </si>
  <si>
    <t>자재 128</t>
  </si>
  <si>
    <t>5E9F54EED32F12B0553FA0811C53E6</t>
  </si>
  <si>
    <t>010101145E9F54EED32F12B0553FA0811C53E6</t>
  </si>
  <si>
    <t>건설폐기물상차비(불연성)</t>
  </si>
  <si>
    <t>24톤덤프, 30km</t>
  </si>
  <si>
    <t>자재 129</t>
  </si>
  <si>
    <t>5E9F54EED32F12B0553FA0811F5FDF</t>
  </si>
  <si>
    <t>010101145E9F54EED32F12B0553FA0811F5FDF</t>
  </si>
  <si>
    <t>건설폐기물운반비(불연성)</t>
  </si>
  <si>
    <t>자재 130</t>
  </si>
  <si>
    <t>5E9F54EED32F12B0553FA0811F5FDA</t>
  </si>
  <si>
    <t>010101145E9F54EED32F12B0553FA0811F5FDA</t>
  </si>
  <si>
    <t>건설폐기물상차비(혼합)</t>
  </si>
  <si>
    <t>24톤압롤트럭, 30km</t>
  </si>
  <si>
    <t>자재 131</t>
  </si>
  <si>
    <t>5E9F54EED32F12B0553FA0811F5C0A</t>
  </si>
  <si>
    <t>010101145E9F54EED32F12B0553FA0811F5C0A</t>
  </si>
  <si>
    <t>건설폐기물운반비(혼합)</t>
  </si>
  <si>
    <t>자재 132</t>
  </si>
  <si>
    <t>5E9F54EED32F12B0553FA0811F5C0F</t>
  </si>
  <si>
    <t>010101145E9F54EED32F12B0553FA0811F5C0F</t>
  </si>
  <si>
    <t>0102  ■■ 기계 설비 공사 ■■</t>
  </si>
  <si>
    <t>0102</t>
  </si>
  <si>
    <t>010201  기계 설비 공사</t>
  </si>
  <si>
    <t>010201</t>
  </si>
  <si>
    <t>기계설비공사</t>
  </si>
  <si>
    <t>식</t>
  </si>
  <si>
    <t>자재 143</t>
  </si>
  <si>
    <t>5F290447F36A12F09E5496EA26FF5A12322121</t>
  </si>
  <si>
    <t>0102015F290447F36A12F09E5496EA26FF5A12322121</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</si>
  <si>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</si>
  <si>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</si>
  <si>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</si>
  <si>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</si>
  <si>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</si>
  <si>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</si>
  <si>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</si>
  <si>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</si>
  <si>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</si>
  <si>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</si>
  <si>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</si>
  <si>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</si>
  <si>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</si>
  <si>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</si>
  <si>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</si>
  <si>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</si>
  <si>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</si>
  <si>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</si>
  <si>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</si>
  <si>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</si>
  <si>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할증체크</t>
  </si>
  <si>
    <t>이동식가설휀스 설치 및 해체  H:1.2M  M     ( 호표 1 )</t>
  </si>
  <si>
    <t>이동식가설휀스</t>
  </si>
  <si>
    <t>자재 190</t>
  </si>
  <si>
    <t>5F290447F36A12F09E54969BA0F11CE7D608B8</t>
  </si>
  <si>
    <t>5E9F54EB13E712E0DA9A5663F1C4395F290447F36A12F09E54969BA0F11CE7D608B8</t>
  </si>
  <si>
    <t xml:space="preserve"> [ 합          계 ]</t>
  </si>
  <si>
    <t>가설칸막이 설치 및 해체  50mm, 샌드위치판넬(비닐보양포함)  M2     ( 호표 2 )</t>
  </si>
  <si>
    <t>샌드위치패널</t>
  </si>
  <si>
    <t>샌드위치패널, EPS(0.016), 벽재, 50mm</t>
  </si>
  <si>
    <t>자재 37</t>
  </si>
  <si>
    <t>59B5642753E5125009EEAD193FA9D8C31BD960</t>
  </si>
  <si>
    <t>5E9F54EB13E712E0D09729613C572A59B5642753E5125009EEAD193FA9D8C31BD960</t>
  </si>
  <si>
    <t>내장공</t>
  </si>
  <si>
    <t>일반공사 직종</t>
  </si>
  <si>
    <t>인</t>
  </si>
  <si>
    <t>노임 14</t>
  </si>
  <si>
    <t>5E40348DB33712E0DA7192D8353B1A971A6824</t>
  </si>
  <si>
    <t>5E9F54EB13E712E0D09729613C572A5E40348DB33712E0DA7192D8353B1A971A6824</t>
  </si>
  <si>
    <t>보통인부</t>
  </si>
  <si>
    <t>노임 1</t>
  </si>
  <si>
    <t>5E40348DB33712E0DA7192D8353B1A971A6BFB</t>
  </si>
  <si>
    <t>5E9F54EB13E712E0D09729613C572A5E40348DB33712E0DA7192D8353B1A971A6BFB</t>
  </si>
  <si>
    <t>각파이프보강</t>
  </si>
  <si>
    <t>ㅁ30*30*1.6mm(비노출/도장유)</t>
  </si>
  <si>
    <t>호표 146</t>
  </si>
  <si>
    <t>5E9FB45A33D112A0BA21BDE0C363BE</t>
  </si>
  <si>
    <t>5E9F54EB13E712E0D09729613C572A5E9FB45A33D112A0BA21BDE0C363BE</t>
  </si>
  <si>
    <t>가설칸막이 출입문 설치 및 해체  판넬 1800*2100, 양개도어  EA     ( 호표 3 )</t>
  </si>
  <si>
    <t>5E9F54EB13E712E0D09729613C52A85E9F54EB13E712E0D09729613C572A</t>
  </si>
  <si>
    <t>도어힌지</t>
  </si>
  <si>
    <t>도어힌지, 황동, 101.6*88.9*2.7mm</t>
  </si>
  <si>
    <t>자재 77</t>
  </si>
  <si>
    <t>59B574CCD31512F022F40BBF9EA63974D12FA4</t>
  </si>
  <si>
    <t>5E9F54EB13E712E0D09729613C52A859B574CCD31512F022F40BBF9EA63974D12FA4</t>
  </si>
  <si>
    <t>도어핸들</t>
  </si>
  <si>
    <t>도어핸들, 8300, 2CA, 스테인리스</t>
  </si>
  <si>
    <t>자재 78</t>
  </si>
  <si>
    <t>59B574CCD31512F02EA510096C2CAF1AFE1DB1</t>
  </si>
  <si>
    <t>5E9F54EB13E712E0D09729613C52A859B574CCD31512F02EA510096C2CAF1AFE1DB1</t>
  </si>
  <si>
    <t>도어록 설치 / 일반도어록 강재창호</t>
  </si>
  <si>
    <t>재료비 별도</t>
  </si>
  <si>
    <t>호표 151</t>
  </si>
  <si>
    <t>5E9F841873661240141DA9F71EAB53</t>
  </si>
  <si>
    <t>5E9F54EB13E712E0D09729613C52A85E9F841873661240141DA9F71EAB53</t>
  </si>
  <si>
    <t>강관 조립말비계(이동식)설치 및 해체  높이 2m, 3개월  대  공통 2-7-6, 2-2-5   ( 호표 4 )</t>
  </si>
  <si>
    <t>공통 2-7-6, 2-2-5</t>
  </si>
  <si>
    <t>비계안정장치</t>
  </si>
  <si>
    <t>비계안정장치, 비계기본틀, 기둥, 1.2*1.7m</t>
  </si>
  <si>
    <t>자재 67</t>
  </si>
  <si>
    <t>59B56427532A12204CA07629B2E834DD051DC1</t>
  </si>
  <si>
    <t>5E9F54EB13C412A0B5F32F575B609159B56427532A12204CA07629B2E834DD051DC1</t>
  </si>
  <si>
    <t>비계안정장치, 가새, 1.2*1.9m</t>
  </si>
  <si>
    <t>자재 68</t>
  </si>
  <si>
    <t>59B56427532A12204CA07629B2E834DD051DCF</t>
  </si>
  <si>
    <t>5E9F54EB13C412A0B5F32F575B609159B56427532A12204CA07629B2E834DD051DCF</t>
  </si>
  <si>
    <t>비계안정장치, 수평띠장, 1829mm</t>
  </si>
  <si>
    <t>자재 69</t>
  </si>
  <si>
    <t>59B56427532A12204CA07629B2E834DD05123E</t>
  </si>
  <si>
    <t>5E9F54EB13C412A0B5F32F575B609159B56427532A12204CA07629B2E834DD05123E</t>
  </si>
  <si>
    <t>비계안정장치, 손잡이기둥</t>
  </si>
  <si>
    <t>자재 72</t>
  </si>
  <si>
    <t>59B56427532A12204CA07629B2E834DD051239</t>
  </si>
  <si>
    <t>5E9F54EB13C412A0B5F32F575B609159B56427532A12204CA07629B2E834DD051239</t>
  </si>
  <si>
    <t>비계안정장치, 손잡이, 1229mm</t>
  </si>
  <si>
    <t>자재 70</t>
  </si>
  <si>
    <t>59B56427532A12204CA07629B2E834DD05123F</t>
  </si>
  <si>
    <t>5E9F54EB13C412A0B5F32F575B609159B56427532A12204CA07629B2E834DD05123F</t>
  </si>
  <si>
    <t>비계안정장치, 손잡이, 1829mm</t>
  </si>
  <si>
    <t>자재 71</t>
  </si>
  <si>
    <t>59B56427532A12204CA07629B2E834DD051238</t>
  </si>
  <si>
    <t>5E9F54EB13C412A0B5F32F575B609159B56427532A12204CA07629B2E834DD051238</t>
  </si>
  <si>
    <t>비계안정장치, 바퀴</t>
  </si>
  <si>
    <t>자재 73</t>
  </si>
  <si>
    <t>59B56427532A12204CA07629B2E834DD05123A</t>
  </si>
  <si>
    <t>5E9F54EB13C412A0B5F32F575B609159B56427532A12204CA07629B2E834DD05123A</t>
  </si>
  <si>
    <t>비계안정장치, 쟈키</t>
  </si>
  <si>
    <t>자재 74</t>
  </si>
  <si>
    <t>59B56427532A12204CA07629B2E834DD05123B</t>
  </si>
  <si>
    <t>5E9F54EB13C412A0B5F32F575B609159B56427532A12204CA07629B2E834DD05123B</t>
  </si>
  <si>
    <t>비계안정장치, 발판, 40*200*2000</t>
  </si>
  <si>
    <t>장</t>
  </si>
  <si>
    <t>자재 75</t>
  </si>
  <si>
    <t>59B56427532A12204CA07629B038E4FF2FA737</t>
  </si>
  <si>
    <t>5E9F54EB13C412A0B5F32F575B609159B56427532A12204CA07629B038E4FF2FA737</t>
  </si>
  <si>
    <t>높이 2m, 노무비</t>
  </si>
  <si>
    <t>호표 152</t>
  </si>
  <si>
    <t>5E9F54EB13C412A0B5F32F56B4F65F</t>
  </si>
  <si>
    <t>5E9F54EB13C412A0B5F32F575B60915E9F54EB13C412A0B5F32F56B4F65F</t>
  </si>
  <si>
    <t>건축물 현장정리  리모델링(준공청소포함)  M2     ( 호표 5 )</t>
  </si>
  <si>
    <t>5E9F54EED32F12809F4C44BF9D40295E40348DB33712E0DA7192D8353B1A971A6BFB</t>
  </si>
  <si>
    <t>건축물보양  바닥  M2  공통 2-11-1   ( 호표 6 )</t>
  </si>
  <si>
    <t>공통 2-11-1</t>
  </si>
  <si>
    <t>공통자재</t>
  </si>
  <si>
    <t>하드롱지</t>
  </si>
  <si>
    <t>자재 21</t>
  </si>
  <si>
    <t>59AB443F434C12A08AC99BC737F4A562E8D2FE</t>
  </si>
  <si>
    <t>5E9F54EED31D128027CF3E1F4B5D0759AB443F434C12A08AC99BC737F4A562E8D2FE</t>
  </si>
  <si>
    <t>합성풀</t>
  </si>
  <si>
    <t>합성풀, 건설용</t>
  </si>
  <si>
    <t>자재 96</t>
  </si>
  <si>
    <t>59B574CFA3B41250E28F3935F6523D49A962DD</t>
  </si>
  <si>
    <t>5E9F54EED31D128027CF3E1F4B5D0759B574CFA3B41250E28F3935F6523D49A962DD</t>
  </si>
  <si>
    <t>5E9F54EED31D128027CF3E1F4B5D075E40348DB33712E0DA7192D8353B1A971A6BFB</t>
  </si>
  <si>
    <t>타일 붙임 / 접착 붙이기  바닥, 600*600  M2  건축 3-2-3   ( 호표 7 )</t>
  </si>
  <si>
    <t>건축 3-2-3</t>
  </si>
  <si>
    <t>벽, 타일 0.21∼0.40m2 이하, 28m2/일당</t>
  </si>
  <si>
    <t>호표 153</t>
  </si>
  <si>
    <t>5E9F9404332E12C0B04806894C8560</t>
  </si>
  <si>
    <t>5E9F9404332E12C0B048068B79FBD55E9F9404332E12C0B04806894C8560</t>
  </si>
  <si>
    <t>에폭시접착제</t>
  </si>
  <si>
    <t>에폭시접착제, 세라믹타일용</t>
  </si>
  <si>
    <t>자재 100</t>
  </si>
  <si>
    <t>59B574CFA3B41250E28F3F423C81DC8DC82CC2</t>
  </si>
  <si>
    <t>5E9F9404332E12C0B048068B79FBD559B574CFA3B41250E28F3F423C81DC8DC82CC2</t>
  </si>
  <si>
    <t>줄눈 모르타르(배합품 포함)</t>
  </si>
  <si>
    <t>배합용적비 1:1(백시멘트), 모래 별도</t>
  </si>
  <si>
    <t>호표 154</t>
  </si>
  <si>
    <t>5E9F9404332E12F006BAEA65CBB420</t>
  </si>
  <si>
    <t>5E9F9404332E12C0B048068B79FBD55E9F9404332E12F006BAEA65CBB420</t>
  </si>
  <si>
    <t>타일 붙임 / 접착 붙이기  벽, 300*600  M2  건축 3-2-3   ( 호표 8 )</t>
  </si>
  <si>
    <t>벽, 타일 0.11∼0.20m2 이하, 26m2/일당</t>
  </si>
  <si>
    <t>호표 155</t>
  </si>
  <si>
    <t>5E9F9404332E12C0B04806894C8459</t>
  </si>
  <si>
    <t>5E9F9404332E12C0B04806894C872A5E9F9404332E12C0B04806894C8459</t>
  </si>
  <si>
    <t>5E9F9404332E12C0B04806894C872A59B574CFA3B41250E28F3F423C81DC8DC82CC2</t>
  </si>
  <si>
    <t>5E9F9404332E12C0B04806894C872A5E9F9404332E12F006BAEA65CBB420</t>
  </si>
  <si>
    <t>비닐시트 깔기 [VS-03]  비닐시트, 2.0mm  M2     ( 호표 9 )</t>
  </si>
  <si>
    <t>비닐시트</t>
  </si>
  <si>
    <t>IQ OPTIMA, 2T*2M*25M</t>
  </si>
  <si>
    <t>자재 145</t>
  </si>
  <si>
    <t>5F290447F36A12F09E5496EA26FF5A123222B5</t>
  </si>
  <si>
    <t>5E9FB45383C312A079866617510A3E5F290447F36A12F09E5496EA26FF5A123222B5</t>
  </si>
  <si>
    <t>시공비</t>
  </si>
  <si>
    <t>자재 146</t>
  </si>
  <si>
    <t>5F290447F36A12F09E5496EA26FF5A123222B0</t>
  </si>
  <si>
    <t>5E9FB45383C312A079866617510A3E5F290447F36A12F09E5496EA26FF5A123222B0</t>
  </si>
  <si>
    <t>초산비닐계접착제</t>
  </si>
  <si>
    <t>초산비닐계접착제, 비닐타일용</t>
  </si>
  <si>
    <t>자재 94</t>
  </si>
  <si>
    <t>59B574CFA3B41250E28F3935F6523D49A965AC</t>
  </si>
  <si>
    <t>5E9FB45383C312A079866617510A3E59B574CFA3B41250E28F3935F6523D49A965AC</t>
  </si>
  <si>
    <t>걸레받이 설치 [BA-01]  H:100, 비닐코브베이스  M     ( 호표 10 )</t>
  </si>
  <si>
    <t>5E9FB45383841220433F6E1322C02B5F290447F36A12F09E5496EA26FF5A123222B5</t>
  </si>
  <si>
    <t>고무접착제</t>
  </si>
  <si>
    <t>고무접착제, 건설용고무풀</t>
  </si>
  <si>
    <t>자재 97</t>
  </si>
  <si>
    <t>59B574CFA3B41250E28F3C8E75F7BE1685A5C5</t>
  </si>
  <si>
    <t>5E9FB45383841220433F6E1322C02B59B574CFA3B41250E28F3C8E75F7BE1685A5C5</t>
  </si>
  <si>
    <t>시공비, 말아올림</t>
  </si>
  <si>
    <t>자재 147</t>
  </si>
  <si>
    <t>5F290447F36A12F09E5496EA26FF5A123222BF</t>
  </si>
  <si>
    <t>5E9FB45383841220433F6E1322C02B5F290447F36A12F09E5496EA26FF5A123222BF</t>
  </si>
  <si>
    <t>석고판 설치  벽, 차음GB 12.5mm 2겹(테파드보드+평보드)  M2     ( 호표 11 )</t>
  </si>
  <si>
    <t>석고보드</t>
  </si>
  <si>
    <t>석고보드, 평보드, 차음, 12.5*900*1800mm(㎡)</t>
  </si>
  <si>
    <t>자재 47</t>
  </si>
  <si>
    <t>59B5642753D412C064398AF8B8835E2A80BE6B</t>
  </si>
  <si>
    <t>5E9FB451D3DB12806E66FB75E41C0659B5642753D412C064398AF8B8835E2A80BE6B</t>
  </si>
  <si>
    <t>석고보드 설치</t>
  </si>
  <si>
    <t>건식벽체, 2P, 3.6m 이하,일반, 방수, 차음, 방화 15mm이하</t>
  </si>
  <si>
    <t>㎡</t>
  </si>
  <si>
    <t>자재 140</t>
  </si>
  <si>
    <t>5E9FB451D3C912307387C67CAABF86</t>
  </si>
  <si>
    <t>5E9FB451D3DB12806E66FB75E41C065E9FB451D3C912307387C67CAABF86</t>
  </si>
  <si>
    <t>그라스울 설치  벽체, 50mm 그라스울(24K)  M2     ( 호표 12 )</t>
  </si>
  <si>
    <t>그라스울</t>
  </si>
  <si>
    <t>50mm(24K)</t>
  </si>
  <si>
    <t>자재 144</t>
  </si>
  <si>
    <t>5F290447F36A12F09E5496EA26FF5A123222B6</t>
  </si>
  <si>
    <t>5E9FB45FB3F11200528D15FEA4FC8B5F290447F36A12F09E5496EA26FF5A123222B6</t>
  </si>
  <si>
    <t>초산비닐계접착제, 스치로폴, 암면</t>
  </si>
  <si>
    <t>자재 95</t>
  </si>
  <si>
    <t>59B574CFA3B41250E28F3935F6523D49A965AE</t>
  </si>
  <si>
    <t>5E9FB45FB3F11200528D15FEA4FC8B59B574CFA3B41250E28F3935F6523D49A965AE</t>
  </si>
  <si>
    <t>단열재(흡음재) 설치</t>
  </si>
  <si>
    <t>건식벽체, 50mm이하, (유리면, 발포폴리스티렌 등)</t>
  </si>
  <si>
    <t>자재 141</t>
  </si>
  <si>
    <t>5E9FB45FB3F11210799533677ED5CC</t>
  </si>
  <si>
    <t>5E9FB45FB3F11200528D15FEA4FC8B5E9FB45FB3F11210799533677ED5CC</t>
  </si>
  <si>
    <t>스터드설치  벽, C-STUD(50*45*0.8mm@450)  M2     ( 호표 13 )</t>
  </si>
  <si>
    <t>C-RUNNER</t>
  </si>
  <si>
    <t>50*40*0.8t</t>
  </si>
  <si>
    <t>자재 55</t>
  </si>
  <si>
    <t>59B5642753D412C0678EAC2328854F87507B</t>
  </si>
  <si>
    <t>5E9FE48C53101290BD7EDCCF2B2F0659B5642753D412C0678EAC2328854F87507B</t>
  </si>
  <si>
    <t>C-STUD</t>
  </si>
  <si>
    <t>50*45*0.8t</t>
  </si>
  <si>
    <t>자재 58</t>
  </si>
  <si>
    <t>59B5642753D412C0678EAC2328854F849CB4</t>
  </si>
  <si>
    <t>5E9FE48C53101290BD7EDCCF2B2F0659B5642753D412C0678EAC2328854F849CB4</t>
  </si>
  <si>
    <t>STUD-SPACER</t>
  </si>
  <si>
    <t>SP-65,75</t>
  </si>
  <si>
    <t>자재 52</t>
  </si>
  <si>
    <t>59B5642753D412C0678EAC2328854FF4972B61</t>
  </si>
  <si>
    <t>5E9FE48C53101290BD7EDCCF2B2F0659B5642753D412C0678EAC2328854FF4972B61</t>
  </si>
  <si>
    <t>CORNER BEAD</t>
  </si>
  <si>
    <t>40*40*0.5t</t>
  </si>
  <si>
    <t>자재 53</t>
  </si>
  <si>
    <t>59B5642753D412C0678EAC2328854FF4972B60</t>
  </si>
  <si>
    <t>5E9FE48C53101290BD7EDCCF2B2F0659B5642753D412C0678EAC2328854FF4972B60</t>
  </si>
  <si>
    <t>힐티앙카</t>
  </si>
  <si>
    <t>NK-27</t>
  </si>
  <si>
    <t>자재 122</t>
  </si>
  <si>
    <t>59D07456F3D9125058D74203C02121028F5C3D</t>
  </si>
  <si>
    <t>5E9FE48C53101290BD7EDCCF2B2F0659D07456F3D9125058D74203C02121028F5C3D</t>
  </si>
  <si>
    <t>집성스크류</t>
  </si>
  <si>
    <t>φ4*32mm(1¼")</t>
  </si>
  <si>
    <t>자재 123</t>
  </si>
  <si>
    <t>59D07456F3D9125058D74203C023EE4E39A601</t>
  </si>
  <si>
    <t>5E9FE48C53101290BD7EDCCF2B2F0659D07456F3D9125058D74203C023EE4E39A601</t>
  </si>
  <si>
    <t>φ4*44mm(1¾")</t>
  </si>
  <si>
    <t>자재 124</t>
  </si>
  <si>
    <t>59D07456F3D9125058D74203C022C84B423530</t>
  </si>
  <si>
    <t>5E9FE48C53101290BD7EDCCF2B2F0659D07456F3D9125058D74203C022C84B423530</t>
  </si>
  <si>
    <t>실링재</t>
  </si>
  <si>
    <t>실링재, 실리콘, 비초산, 방화용</t>
  </si>
  <si>
    <t>L</t>
  </si>
  <si>
    <t>자재 111</t>
  </si>
  <si>
    <t>59B574CFA3AB12F03FB1225C1188CFD7E9DDBB</t>
  </si>
  <si>
    <t>5E9FE48C53101290BD7EDCCF2B2F0659B574CFA3AB12F03FB1225C1188CFD7E9DDBB</t>
  </si>
  <si>
    <t>경량철골틀 설치</t>
  </si>
  <si>
    <t>건식벽체, C-100이하(또는 W-100이하)</t>
  </si>
  <si>
    <t>자재 136</t>
  </si>
  <si>
    <t>5E9FE488F3B512B0BF19208690674C</t>
  </si>
  <si>
    <t>5E9FE48C53101290BD7EDCCF2B2F065E9FE488F3B512B0BF19208690674C</t>
  </si>
  <si>
    <t>원목마루 설치 [WF-01]  바닥, 10mm 지정원목마루(방염)+에폭시본드  M2     ( 호표 14 )</t>
  </si>
  <si>
    <t>원목마루[WF-01]</t>
  </si>
  <si>
    <t>10mm 지정원목마루(방염)</t>
  </si>
  <si>
    <t>자재 180</t>
  </si>
  <si>
    <t>5F290447F36A12F09E5496EA26FF5A123224FC</t>
  </si>
  <si>
    <t>5E9FD4A1A34C12C0C56521DF4B0EFF5F290447F36A12F09E5496EA26FF5A123224FC</t>
  </si>
  <si>
    <t>본드비</t>
  </si>
  <si>
    <t>KG</t>
  </si>
  <si>
    <t>자재 181</t>
  </si>
  <si>
    <t>5F290447F36A12F09E5496EA26FF5A123224FD</t>
  </si>
  <si>
    <t>5E9FD4A1A34C12C0C56521DF4B0EFF5F290447F36A12F09E5496EA26FF5A123224FD</t>
  </si>
  <si>
    <t>플로어링 마루 설치</t>
  </si>
  <si>
    <t>호표 156</t>
  </si>
  <si>
    <t>5E9FD4A1A34C12C0C45FD6B19A31A5</t>
  </si>
  <si>
    <t>5E9FD4A1A34C12C0C56521DF4B0EFF5E9FD4A1A34C12C0C45FD6B19A31A5</t>
  </si>
  <si>
    <t>스터드설치  벽, C-STUD(75*45*0.8mm@450)  M2     ( 호표 15 )</t>
  </si>
  <si>
    <t>75*40*0.8t</t>
  </si>
  <si>
    <t>자재 56</t>
  </si>
  <si>
    <t>59B5642753D412C0678EAC2328854F8753CF</t>
  </si>
  <si>
    <t>5E9FE48C53101290BD7EDCCF2B2D5C59B5642753D412C0678EAC2328854F8753CF</t>
  </si>
  <si>
    <t>75*45*0.8t</t>
  </si>
  <si>
    <t>자재 59</t>
  </si>
  <si>
    <t>59B5642753D412C0678EAC2328854F849F08</t>
  </si>
  <si>
    <t>5E9FE48C53101290BD7EDCCF2B2D5C59B5642753D412C0678EAC2328854F849F08</t>
  </si>
  <si>
    <t>5E9FE48C53101290BD7EDCCF2B2D5C59B5642753D412C0678EAC2328854FF4972B61</t>
  </si>
  <si>
    <t>5E9FE48C53101290BD7EDCCF2B2D5C59B5642753D412C0678EAC2328854FF4972B60</t>
  </si>
  <si>
    <t>5E9FE48C53101290BD7EDCCF2B2D5C59D07456F3D9125058D74203C02121028F5C3D</t>
  </si>
  <si>
    <t>5E9FE48C53101290BD7EDCCF2B2D5C59D07456F3D9125058D74203C023EE4E39A601</t>
  </si>
  <si>
    <t>5E9FE48C53101290BD7EDCCF2B2D5C59D07456F3D9125058D74203C022C84B423530</t>
  </si>
  <si>
    <t>5E9FE48C53101290BD7EDCCF2B2D5C59B574CFA3AB12F03FB1225C1188CFD7E9DDBB</t>
  </si>
  <si>
    <t>5E9FE48C53101290BD7EDCCF2B2D5C5E9FE488F3B512B0BF19208690674C</t>
  </si>
  <si>
    <t>스터드설치  벽, C-STUD(100*45*0.8mm@450)  M2     ( 호표 16 )</t>
  </si>
  <si>
    <t>100*40*0.8t</t>
  </si>
  <si>
    <t>자재 57</t>
  </si>
  <si>
    <t>59B5642753D412C0678EAC2328854F875228</t>
  </si>
  <si>
    <t>5E9FE48C53101290BD7EDCCF2A03FB59B5642753D412C0678EAC2328854F875228</t>
  </si>
  <si>
    <t>100*45*0.8t</t>
  </si>
  <si>
    <t>자재 60</t>
  </si>
  <si>
    <t>59B5642753D412C0678EAC2328854F849E61</t>
  </si>
  <si>
    <t>5E9FE48C53101290BD7EDCCF2A03FB59B5642753D412C0678EAC2328854F849E61</t>
  </si>
  <si>
    <t>5E9FE48C53101290BD7EDCCF2A03FB59B5642753D412C0678EAC2328854FF4972B61</t>
  </si>
  <si>
    <t>5E9FE48C53101290BD7EDCCF2A03FB59B5642753D412C0678EAC2328854FF4972B60</t>
  </si>
  <si>
    <t>5E9FE48C53101290BD7EDCCF2A03FB59D07456F3D9125058D74203C02121028F5C3D</t>
  </si>
  <si>
    <t>5E9FE48C53101290BD7EDCCF2A03FB59D07456F3D9125058D74203C023EE4E39A601</t>
  </si>
  <si>
    <t>5E9FE48C53101290BD7EDCCF2A03FB59D07456F3D9125058D74203C022C84B423530</t>
  </si>
  <si>
    <t>5E9FE48C53101290BD7EDCCF2A03FB59B574CFA3AB12F03FB1225C1188CFD7E9DDBB</t>
  </si>
  <si>
    <t>5E9FE48C53101290BD7EDCCF2A03FB5E9FE488F3B512B0BF19208690674C</t>
  </si>
  <si>
    <t>스터드설치  벽, CH-STUD(102*35*0.8mm@600)  M2     ( 호표 17 )</t>
  </si>
  <si>
    <t>5E9FE48C53101290BD7EDCCC574BE659B5642753D412C0678EAC2328854F875228</t>
  </si>
  <si>
    <t>5E9FE48C53101290BD7EDCCC574BE659B5642753D412C0678EAC2328854F849E61</t>
  </si>
  <si>
    <t>5E9FE48C53101290BD7EDCCC574BE659B5642753D412C0678EAC2328854FF4972B61</t>
  </si>
  <si>
    <t>5E9FE48C53101290BD7EDCCC574BE659B5642753D412C0678EAC2328854FF4972B60</t>
  </si>
  <si>
    <t>5E9FE48C53101290BD7EDCCC574BE659D07456F3D9125058D74203C02121028F5C3D</t>
  </si>
  <si>
    <t>5E9FE48C53101290BD7EDCCC574BE659D07456F3D9125058D74203C023EE4E39A601</t>
  </si>
  <si>
    <t>5E9FE48C53101290BD7EDCCC574BE659D07456F3D9125058D74203C022C84B423530</t>
  </si>
  <si>
    <t>5E9FE48C53101290BD7EDCCC574BE659B574CFA3AB12F03FB1225C1188CFD7E9DDBB</t>
  </si>
  <si>
    <t>5E9FE48C53101290BD7EDCCC574BE65E9FE488F3B512B0BF19208690674C</t>
  </si>
  <si>
    <t>비닐시트 깔기 [VS-01]  비닐시트, 2.0mm  M2     ( 호표 18 )</t>
  </si>
  <si>
    <t>5E9FB45383C312A079866617510A3C5F290447F36A12F09E5496EA26FF5A123222B5</t>
  </si>
  <si>
    <t>5E9FB45383C312A079866617510A3C5F290447F36A12F09E5496EA26FF5A123222B0</t>
  </si>
  <si>
    <t>5E9FB45383C312A079866617510A3C59B574CFA3B41250E28F3935F6523D49A965AC</t>
  </si>
  <si>
    <t>비닐시트 깔기 [VS-02]  비닐시트, 2.0mm  M2     ( 호표 19 )</t>
  </si>
  <si>
    <t>5E9FB45383C312A079866617510A3F5F290447F36A12F09E5496EA26FF5A123222B5</t>
  </si>
  <si>
    <t>5E9FB45383C312A079866617510A3F5F290447F36A12F09E5496EA26FF5A123222B0</t>
  </si>
  <si>
    <t>5E9FB45383C312A079866617510A3F59B574CFA3B41250E28F3935F6523D49A965AC</t>
  </si>
  <si>
    <t>비닐시트 깔기 [VS-04]  비닐시트, 2.0mm  M2     ( 호표 20 )</t>
  </si>
  <si>
    <t>5E9FB45383C312A079866617510A395F290447F36A12F09E5496EA26FF5A123222B5</t>
  </si>
  <si>
    <t>5E9FB45383C312A079866617510A395F290447F36A12F09E5496EA26FF5A123222B0</t>
  </si>
  <si>
    <t>5E9FB45383C312A079866617510A3959B574CFA3B41250E28F3935F6523D49A965AC</t>
  </si>
  <si>
    <t>비닐시트 깔기 [VS-05]  비닐시트, 2.0mm  M2     ( 호표 21 )</t>
  </si>
  <si>
    <t>5E9FB45383C312A079866617510A385F290447F36A12F09E5496EA26FF5A123222B5</t>
  </si>
  <si>
    <t>5E9FB45383C312A079866617510A385F290447F36A12F09E5496EA26FF5A123222B0</t>
  </si>
  <si>
    <t>5E9FB45383C312A079866617510A3859B574CFA3B41250E28F3935F6523D49A965AC</t>
  </si>
  <si>
    <t>도배바름(합판·석고보드면) [WC-01]  벽, 지정벽지  M2  건축 5-3-7   ( 호표 22 )</t>
  </si>
  <si>
    <t>건축 5-3-7</t>
  </si>
  <si>
    <t>종이벽지</t>
  </si>
  <si>
    <t>종이벽지, 초배지</t>
  </si>
  <si>
    <t>자재 39</t>
  </si>
  <si>
    <t>59B5642753D412C06439819CF595B39BCF4122</t>
  </si>
  <si>
    <t>5E9FB450339C125044EEA844821EF259B5642753D412C06439819CF595B39BCF4122</t>
  </si>
  <si>
    <t>초산비닐계접착제, 벽지용</t>
  </si>
  <si>
    <t>자재 92</t>
  </si>
  <si>
    <t>59B574CFA3B41250E28F3935F6523D49A9648D</t>
  </si>
  <si>
    <t>5E9FB450339C125044EEA844821EF259B574CFA3B41250E28F3935F6523D49A9648D</t>
  </si>
  <si>
    <t>선방염 항균 PVC벽지</t>
  </si>
  <si>
    <t>자재 172</t>
  </si>
  <si>
    <t>5F290447F36A12F09E5496EA26FF5A1232259C</t>
  </si>
  <si>
    <t>5E9FB450339C125044EEA844821EF25F290447F36A12F09E5496EA26FF5A1232259C</t>
  </si>
  <si>
    <t>자재 173</t>
  </si>
  <si>
    <t>5F290447F36A12F09E5496EA26FF5A12322593</t>
  </si>
  <si>
    <t>5E9FB450339C125044EEA844821EF25F290447F36A12F09E5496EA26FF5A12322593</t>
  </si>
  <si>
    <t>도배바름(합판·석고보드면) [WC-02]  벽, 지정벽지  M2  건축 5-3-7   ( 호표 23 )</t>
  </si>
  <si>
    <t>5E9FB450339C125044EEA844821DEB59B5642753D412C06439819CF595B39BCF4122</t>
  </si>
  <si>
    <t>5E9FB450339C125044EEA844821DEB59B574CFA3B41250E28F3935F6523D49A9648D</t>
  </si>
  <si>
    <t>5E9FB450339C125044EEA844821DEB5F290447F36A12F09E5496EA26FF5A1232259C</t>
  </si>
  <si>
    <t>5E9FB450339C125044EEA844821DEB5F290447F36A12F09E5496EA26FF5A12322593</t>
  </si>
  <si>
    <t>도배바름(합판·석고보드면) [WC-03]  벽, 지정벽지  M2  건축 5-3-7   ( 호표 24 )</t>
  </si>
  <si>
    <t>5E9FB450339C125044EEA844821CC559B5642753D412C06439819CF595B39BCF4122</t>
  </si>
  <si>
    <t>5E9FB450339C125044EEA844821CC559B574CFA3B41250E28F3935F6523D49A9648D</t>
  </si>
  <si>
    <t>5E9FB450339C125044EEA844821CC55F290447F36A12F09E5496EA26FF5A1232259C</t>
  </si>
  <si>
    <t>5E9FB450339C125044EEA844821CC55F290447F36A12F09E5496EA26FF5A12322593</t>
  </si>
  <si>
    <t>도배바름(콘크리트·모르타르면) [WC-02]  벽, 지정벽지  M2  건축 5-3-7   ( 호표 25 )</t>
  </si>
  <si>
    <t>5E9FB450339C125043C79F82637CAD59B5642753D412C06439819CF595B39BCF4122</t>
  </si>
  <si>
    <t>5E9FB450339C125043C79F82637CAD59B574CFA3B41250E28F3935F6523D49A9648D</t>
  </si>
  <si>
    <t>5E9FB450339C125043C79F82637CAD5F290447F36A12F09E5496EA26FF5A1232259C</t>
  </si>
  <si>
    <t>5E9FB450339C125043C79F82637CAD5F290447F36A12F09E5496EA26FF5A12322593</t>
  </si>
  <si>
    <t>도배바름(콘크리트·모르타르면) [WC-03]  벽, 지정벽지  M2  건축 5-3-7   ( 호표 26 )</t>
  </si>
  <si>
    <t>5E9FB450339C125043C79F82637DB459B5642753D412C06439819CF595B39BCF4122</t>
  </si>
  <si>
    <t>5E9FB450339C125043C79F82637DB459B574CFA3B41250E28F3935F6523D49A9648D</t>
  </si>
  <si>
    <t>5E9FB450339C125043C79F82637DB45F290447F36A12F09E5496EA26FF5A1232259C</t>
  </si>
  <si>
    <t>5E9FB450339C125043C79F82637DB45F290447F36A12F09E5496EA26FF5A12322593</t>
  </si>
  <si>
    <t>석고판 설치  벽, 일반GB 12.5mm 1겹(평보드)  M2     ( 호표 27 )</t>
  </si>
  <si>
    <t>석고보드, 평보드, 12.5*900*1800mm(㎡)</t>
  </si>
  <si>
    <t>자재 43</t>
  </si>
  <si>
    <t>59B5642753D412C064398AFB0CC571E14C0286</t>
  </si>
  <si>
    <t>5E9FB451D3DB12806E66FB75E6C8F459B5642753D412C064398AFB0CC571E14C0286</t>
  </si>
  <si>
    <t>건식벽체, 1P, 3.6m 이하,일반, 방수, 차음, 방화 15mm이하</t>
  </si>
  <si>
    <t>자재 139</t>
  </si>
  <si>
    <t>5E9FB451D3C912307387C67F7E1E07</t>
  </si>
  <si>
    <t>5E9FB451D3DB12806E66FB75E6C8F45E9FB451D3C912307387C67F7E1E07</t>
  </si>
  <si>
    <t>석고판 설치  벽, 고강도 일반GB 12.5mm 1겹(테파드보드)  M2     ( 호표 28 )</t>
  </si>
  <si>
    <t>석고보드, 고강도, 12.5*900*1800mm(㎡)</t>
  </si>
  <si>
    <t>자재 44</t>
  </si>
  <si>
    <t>59B5642753D412C064398AF8B881A2D1E99761</t>
  </si>
  <si>
    <t>5E9FB451D3DB12806E66FB75E6CF2359B5642753D412C064398AF8B881A2D1E99761</t>
  </si>
  <si>
    <t>5E9FB451D3DB12806E66FB75E6CF235E9FB451D3C912307387C67F7E1E07</t>
  </si>
  <si>
    <t>석고판 설치  벽, 일반GB 12.5mm 1겹(평보드)  M2     ( 호표 29 )</t>
  </si>
  <si>
    <t>5E9FB451D3DB12806E66FB75E7D50B59B5642753D412C064398AFB0CC571E14C0286</t>
  </si>
  <si>
    <t>5E9FB451D3DB12806E66FB75E7D50B5E9FB451D3C912307387C67F7E1E07</t>
  </si>
  <si>
    <t>석고판 설치  벽, 일반GB 12.5mm 2겹(테파드보드+평보드)  M2     ( 호표 30 )</t>
  </si>
  <si>
    <t>5E9FB451D3DB12806E66FB75E7D46759B5642753D412C064398AFB0CC571E14C0286</t>
  </si>
  <si>
    <t>5E9FB451D3DB12806E66FB75E7D4675E9FB451D3C912307387C67CAABF86</t>
  </si>
  <si>
    <t>석고판 설치  벽, 차음GB 12.5mm 1겹(평보드)  M2     ( 호표 31 )</t>
  </si>
  <si>
    <t>5E9FB451D3DB12806E66FB75E41D2859B5642753D412C064398AF8B8835E2A80BE6B</t>
  </si>
  <si>
    <t>5E9FB451D3DB12806E66FB75E41D285E9FB451D3C912307387C67F7E1E07</t>
  </si>
  <si>
    <t>석고판 설치  벽, 방화GB 12.5mm 2겹(평보드)  M2     ( 호표 32 )</t>
  </si>
  <si>
    <t>석고보드, 평보드, 방화, 12.5*900*1800mm(㎡)</t>
  </si>
  <si>
    <t>자재 45</t>
  </si>
  <si>
    <t>59B5642753D412C064398AF8B8835E2A80B733</t>
  </si>
  <si>
    <t>5E9FB451D3DB12806E66FB75E5252659B5642753D412C064398AF8B8835E2A80B733</t>
  </si>
  <si>
    <t>5E9FB451D3DB12806E66FB75E525265E9FB451D3C912307387C67CAABF86</t>
  </si>
  <si>
    <t>석고판 설치  벽, 방화GB 25mm 1겹  M2     ( 호표 33 )</t>
  </si>
  <si>
    <t>석고보드, 평보드, 방화, 25*600*1800mm(㎡)</t>
  </si>
  <si>
    <t>자재 46</t>
  </si>
  <si>
    <t>59B5642753D412C064398AF8B8835E2A80B50D</t>
  </si>
  <si>
    <t>5E9FB451D3DB12806E66FB75E526CC59B5642753D412C064398AF8B8835E2A80B50D</t>
  </si>
  <si>
    <t>5E9FB451D3DB12806E66FB75E526CC5E9FB451D3C912307387C67F7E1E07</t>
  </si>
  <si>
    <t>석고판 설치  벽, 고성능 방수방균GB 12.5mm 1겹(평보드)  M2     ( 호표 34 )</t>
  </si>
  <si>
    <t>석고보드, 방수방균보드, 12.5*900*1800mm(㎡)</t>
  </si>
  <si>
    <t>자재 48</t>
  </si>
  <si>
    <t>59B5642753D412C064398AF8B8835E2A80BF71</t>
  </si>
  <si>
    <t>5E9FB451D3DB12806E66FB75E5214B59B5642753D412C064398AF8B8835E2A80BF71</t>
  </si>
  <si>
    <t>5E9FB451D3DB12806E66FB75E5214B5E9FB451D3C912307387C67F7E1E07</t>
  </si>
  <si>
    <t>석고판 설치  천장, 일반 9.5mm 2겹(마감판부착노임1겹제외)  M2     ( 호표 35 )</t>
  </si>
  <si>
    <t>석고보드, 평보드, 9.5*900*1800mm(㎡)</t>
  </si>
  <si>
    <t>자재 42</t>
  </si>
  <si>
    <t>59B5642753D412C064398AFB0CC571E14C03A0</t>
  </si>
  <si>
    <t>5E9FB451D3DB12806D40F89E2B55ED59B5642753D412C064398AFB0CC571E14C03A0</t>
  </si>
  <si>
    <t>5E9FB451D3DB12806D40F89E2B55ED5E9FB451D3C912307387C67CAABF86</t>
  </si>
  <si>
    <t>노임할증</t>
  </si>
  <si>
    <t>인력품의 20%</t>
  </si>
  <si>
    <t>5F86A49573FA12C0D82C80CB8A0B001</t>
  </si>
  <si>
    <t>5E9FB451D3DB12806D40F89E2B55ED5F86A49573FA12C0D82C80CB8A0B001</t>
  </si>
  <si>
    <t>시트마감 [SH-02]  벽, 시트마감(MDF9.0mm+지정시트)  M2     ( 호표 36 )</t>
  </si>
  <si>
    <t>중밀도섬유판</t>
  </si>
  <si>
    <t>중밀도섬유판, 9.0*1220*2440mm</t>
  </si>
  <si>
    <t>자재 10</t>
  </si>
  <si>
    <t>599A844B131112B0682BC93661CE002944FB64</t>
  </si>
  <si>
    <t>5E9FB45FB3C512C0AA8A71F15345DB599A844B131112B0682BC93661CE002944FB64</t>
  </si>
  <si>
    <t>벽체합판 설치</t>
  </si>
  <si>
    <t>합판 별도</t>
  </si>
  <si>
    <t>호표 157</t>
  </si>
  <si>
    <t>5E9FB451D3B812A0522E8EEB74C1F5</t>
  </si>
  <si>
    <t>5E9FB45FB3C512C0AA8A71F15345DB5E9FB451D3B812A0522E8EEB74C1F5</t>
  </si>
  <si>
    <t>인테리어필름</t>
  </si>
  <si>
    <t>방염</t>
  </si>
  <si>
    <t>자재 40</t>
  </si>
  <si>
    <t>59B5642753D412C06439861D2844B5029CC0DE</t>
  </si>
  <si>
    <t>5E9FB45FB3C512C0AA8A71F15345DB59B5642753D412C06439861D2844B5029CC0DE</t>
  </si>
  <si>
    <t>시트마감 [SH-03]  벽, 시트마감(GB12.5mm+지정시트)  M2     ( 호표 37 )</t>
  </si>
  <si>
    <t>5E9FB45FB3C512C0AA8A71F15345DE5E9FB451D3DB12806E66FB75E7D50B</t>
  </si>
  <si>
    <t>5E9FB45FB3C512C0AA8A71F15345DE59B5642753D412C06439861D2844B5029CC0DE</t>
  </si>
  <si>
    <t>시트마감 [SH-02]  천정, 시트마감(MDF4.0mm+지정시트)  M2     ( 호표 38 )</t>
  </si>
  <si>
    <t>중밀도섬유판, 6.0*1220*2440mm</t>
  </si>
  <si>
    <t>자재 9</t>
  </si>
  <si>
    <t>599A844B131112B0682BC93661CE002944FB62</t>
  </si>
  <si>
    <t>5E9FB45FB3C512C0AA8A71F1546E92599A844B131112B0682BC93661CE002944FB62</t>
  </si>
  <si>
    <t>5E9FB45FB3C512C0AA8A71F1546E925E9FB451D3B812A0522E8EEB74C1F5</t>
  </si>
  <si>
    <t>5E9FB45FB3C512C0AA8A71F1546E925F86A49573FA12C0D82C80CB8A0B001</t>
  </si>
  <si>
    <t>5E9FB45FB3C512C0AA8A71F1546E9259B5642753D412C06439861D2844B5029CC0DE</t>
  </si>
  <si>
    <t>시트마감 [SH-02]-곡면  천정, 시트마감(MDF4.0mm+지정시트)  M2     ( 호표 39 )</t>
  </si>
  <si>
    <t>5E9FB45FB3C512C0AA8A71F1546FB8599A844B131112B0682BC93661CE002944FB62</t>
  </si>
  <si>
    <t>5E9FB45FB3C512C0AA8A71F1546FB85E9FB451D3B812A0522E8EEB74C1F5</t>
  </si>
  <si>
    <t>5E9FB45FB3C512C0AA8A71F1546FB85F86A49573FA12C0D82C80CB8A0B001</t>
  </si>
  <si>
    <t>5E9FB45FB3C512C0AA8A71F1546FB859B5642753D412C06439861D2844B5029CC0DE</t>
  </si>
  <si>
    <t>잡재료</t>
  </si>
  <si>
    <t>주재료비의 10%</t>
  </si>
  <si>
    <t>5F86A49573FA12C0D82C80CB8A08002</t>
  </si>
  <si>
    <t>5E9FB45FB3C512C0AA8A71F1546FB85F86A49573FA12C0D82C80CB8A08002</t>
  </si>
  <si>
    <t>시트마감 [SH-02]  벽, 시트마감(지정시트)  M2     ( 호표 40 )</t>
  </si>
  <si>
    <t>5E9FB45FB3C512C0AA8A71F154676359B5642753D412C06439861D2844B5029CC0DE</t>
  </si>
  <si>
    <t>우레탄 도막방수(코너보강)  비노출, 바닥, W150+150  M     ( 호표 41 )</t>
  </si>
  <si>
    <t>우레탄도막방수</t>
  </si>
  <si>
    <t>바닥, 비노출 3MM</t>
  </si>
  <si>
    <t>자재 134</t>
  </si>
  <si>
    <t>5E9FC4BA637C12B06AD439214C9017</t>
  </si>
  <si>
    <t>5E9FC4BA636212106D5B982F9CCEB75E9FC4BA637C12B06AD439214C9017</t>
  </si>
  <si>
    <t>우레탄 도막방수(코너보강)  비노출, 벽, W150+150  M     ( 호표 42 )</t>
  </si>
  <si>
    <t>벽, 비노출 3MM</t>
  </si>
  <si>
    <t>자재 135</t>
  </si>
  <si>
    <t>5E9FC4BA634712706CE248C9DBCE3D</t>
  </si>
  <si>
    <t>5E9FC4BA636212106D5B982F9CCDAE5E9FC4BA634712706CE248C9DBCE3D</t>
  </si>
  <si>
    <t>수밀코킹(실리콘)  삼각, 10mm, 창호주위  M  건축 6-6-1   ( 호표 43 )</t>
  </si>
  <si>
    <t>건축 6-6-1</t>
  </si>
  <si>
    <t>실링재, 실리콘, 비초산, 유리용, 창호주위</t>
  </si>
  <si>
    <t>자재 109</t>
  </si>
  <si>
    <t>59B574CFA3AB12F03FB1225C1188CFD7E9DAEC</t>
  </si>
  <si>
    <t>5E9FC4BFE3B812D0EB2AF7136BB03E59B574CFA3AB12F03FB1225C1188CFD7E9DAEC</t>
  </si>
  <si>
    <t>수밀코킹</t>
  </si>
  <si>
    <t>호표 158</t>
  </si>
  <si>
    <t>5E9FC4BFE38312B09738D8800EF997</t>
  </si>
  <si>
    <t>5E9FC4BFE3B812D0EB2AF7136BB03E5E9FC4BFE38312B09738D8800EF997</t>
  </si>
  <si>
    <t>죠인트코킹  이질재접합부위  M  건축 6-6-1   ( 호표 44 )</t>
  </si>
  <si>
    <t>실링재, 실리콘, 비초산, 건축외장용, 비오염</t>
  </si>
  <si>
    <t>자재 110</t>
  </si>
  <si>
    <t>59B574CFA3AB12F03FB1225C1188CFD7E9DDBC</t>
  </si>
  <si>
    <t>5E9FC4BFE3C91270ACDC796798354059B574CFA3AB12F03FB1225C1188CFD7E9DDBC</t>
  </si>
  <si>
    <t>5E9FC4BFE3C91270ACDC79679835405E9FC4BFE38312B09738D8800EF997</t>
  </si>
  <si>
    <t>침투성방수+MMA방수  바닥  M2     ( 호표 45 )</t>
  </si>
  <si>
    <t>자재 191</t>
  </si>
  <si>
    <t>5F290447F36A12F09E54969BA0F11CE7D608BF</t>
  </si>
  <si>
    <t>5E9FC4B0633F12402AA95E5A22CE6A5F290447F36A12F09E54969BA0F11CE7D608BF</t>
  </si>
  <si>
    <t>에폭시 코팅(롤러칠 노무비)</t>
  </si>
  <si>
    <t>하도1회, 퍼티 및 연마, 에폭시 페인트 2회칠 기준</t>
  </si>
  <si>
    <t>호표 159</t>
  </si>
  <si>
    <t>5E9FA46623A1122062848413AC558F</t>
  </si>
  <si>
    <t>5E9FC4B0633F12402AA95E5A22CE6A5E9FA46623A1122062848413AC558F</t>
  </si>
  <si>
    <t>침투성방수</t>
  </si>
  <si>
    <t>호표 160</t>
  </si>
  <si>
    <t>5E9FC4B0633F12402AA95DB3BB4FE5</t>
  </si>
  <si>
    <t>5E9FC4B0633F12402AA95E5A22CE6A5E9FC4B0633F12402AA95DB3BB4FE5</t>
  </si>
  <si>
    <t>MMA방수  수직부  M2     ( 호표 46 )</t>
  </si>
  <si>
    <t>5E9FC4B0633F12402AA95DB3B8F8D15F290447F36A12F09E54969BA0F11CE7D608BF</t>
  </si>
  <si>
    <t>5E9FC4B0633F12402AA95DB3B8F8D15E9FA46623A1122062848413AC558F</t>
  </si>
  <si>
    <t>스테인리스핸드레일/지하층  H:1200, D50.8+31.8*1.5t  M     ( 호표 47 )</t>
  </si>
  <si>
    <t>스테인리스핸드레일</t>
  </si>
  <si>
    <t>D50.8*1.5mm</t>
  </si>
  <si>
    <t>호표 161</t>
  </si>
  <si>
    <t>5E9FE48413D712703CA335CB44A91C7A</t>
  </si>
  <si>
    <t>5E9FE48413D712703CA335CB44A91E285E9FE48413D712703CA335CB44A91C7A</t>
  </si>
  <si>
    <t>D31.8*1.5mm</t>
  </si>
  <si>
    <t>호표 162</t>
  </si>
  <si>
    <t>5E9FE48413D712703CA335CB44A91D01</t>
  </si>
  <si>
    <t>5E9FE48413D712703CA335CB44A91E285E9FE48413D712703CA335CB44A91D01</t>
  </si>
  <si>
    <t>세트앵커</t>
  </si>
  <si>
    <t>세트앵커, M10*L75mm</t>
  </si>
  <si>
    <t>자재 76</t>
  </si>
  <si>
    <t>59B574CCD31512F02775BE49203281F00B36F1</t>
  </si>
  <si>
    <t>5E9FE48413D712703CA335CB44A91E2859B574CCD31512F02775BE49203281F00B36F1</t>
  </si>
  <si>
    <t>스테인리스 CAP</t>
  </si>
  <si>
    <t>D60*1.2t</t>
  </si>
  <si>
    <t>호표 163</t>
  </si>
  <si>
    <t>5E9FE48413E112D0815EB7B0B3D844</t>
  </si>
  <si>
    <t>5E9FE48413D712703CA335CB44A91E285E9FE48413E112D0815EB7B0B3D844</t>
  </si>
  <si>
    <t>내진천장틀 설치(석고2겹)  M-BAR (H:1.8M이상), 마감판부착노임포함  M2     ( 호표 48 )</t>
  </si>
  <si>
    <t>내진 엠바</t>
  </si>
  <si>
    <t>50x19x0.4T</t>
  </si>
  <si>
    <t>자재 168</t>
  </si>
  <si>
    <t>5F290447F36A12F09E5496EA26FF5A12322598</t>
  </si>
  <si>
    <t>5E9FE48E03341200D5CA61E82F0C035F290447F36A12F09E5496EA26FF5A12322598</t>
  </si>
  <si>
    <t>내풍압/내진 케링찬넬</t>
  </si>
  <si>
    <t>28.5x12x1.0T</t>
  </si>
  <si>
    <t>자재 169</t>
  </si>
  <si>
    <t>5F290447F36A12F09E5496EA26FF5A1232259F</t>
  </si>
  <si>
    <t>5E9FE48E03341200D5CA61E82F0C035F290447F36A12F09E5496EA26FF5A1232259F</t>
  </si>
  <si>
    <t>내진 엠바 크립</t>
  </si>
  <si>
    <t>48x38x0.8T</t>
  </si>
  <si>
    <t>자재 170</t>
  </si>
  <si>
    <t>5F290447F36A12F09E5496EA26FF5A1232259E</t>
  </si>
  <si>
    <t>5E9FE48E03341200D5CA61E82F0C035F290447F36A12F09E5496EA26FF5A1232259E</t>
  </si>
  <si>
    <t>내풍압/내진 항가(항가핀포함)</t>
  </si>
  <si>
    <t>25x130x2.0T</t>
  </si>
  <si>
    <t>자재 159</t>
  </si>
  <si>
    <t>5F290447F36A12F09E5496EA26FF5A123222A2</t>
  </si>
  <si>
    <t>5E9FE48E03341200D5CA61E82F0C035F290447F36A12F09E5496EA26FF5A123222A2</t>
  </si>
  <si>
    <t>볼트(전산볼트)</t>
  </si>
  <si>
    <t>Ø9x1000</t>
  </si>
  <si>
    <t>자재 160</t>
  </si>
  <si>
    <t>5F290447F36A12F09E5496EA26FF5A123222A1</t>
  </si>
  <si>
    <t>5E9FE48E03341200D5CA61E82F0C035F290447F36A12F09E5496EA26FF5A123222A1</t>
  </si>
  <si>
    <t>너트</t>
  </si>
  <si>
    <t>Ø9</t>
  </si>
  <si>
    <t>자재 161</t>
  </si>
  <si>
    <t>5F290447F36A12F09E5496EA26FF5A123222A0</t>
  </si>
  <si>
    <t>5E9FE48E03341200D5CA61E82F0C035F290447F36A12F09E5496EA26FF5A123222A0</t>
  </si>
  <si>
    <t>앙카</t>
  </si>
  <si>
    <t>자재 162</t>
  </si>
  <si>
    <t>5F290447F36A12F09E5496EA26FF5A123222AF</t>
  </si>
  <si>
    <t>5E9FE48E03341200D5CA61E82F0C035F290447F36A12F09E5496EA26FF5A123222AF</t>
  </si>
  <si>
    <t>내진 엠바조인트</t>
  </si>
  <si>
    <t>49x17x0.5T</t>
  </si>
  <si>
    <t>자재 171</t>
  </si>
  <si>
    <t>5F290447F36A12F09E5496EA26FF5A1232259D</t>
  </si>
  <si>
    <t>5E9FE48E03341200D5CA61E82F0C035F290447F36A12F09E5496EA26FF5A1232259D</t>
  </si>
  <si>
    <t>내풍압/내진 케링조인트</t>
  </si>
  <si>
    <t>80x9x0.8T</t>
  </si>
  <si>
    <t>자재 163</t>
  </si>
  <si>
    <t>5F290447F36A12F09E5496EA26FF5A123222AE</t>
  </si>
  <si>
    <t>5E9FE48E03341200D5CA61E82F0C035F290447F36A12F09E5496EA26FF5A123222AE</t>
  </si>
  <si>
    <t>내풍압/내진 수평보강크립</t>
  </si>
  <si>
    <t>자재 166</t>
  </si>
  <si>
    <t>5F290447F36A12F09E5496EA26FF5A1232259A</t>
  </si>
  <si>
    <t>5E9FE48E03341200D5CA61E82F0C035F290447F36A12F09E5496EA26FF5A1232259A</t>
  </si>
  <si>
    <t>5E9FE48E03341200D5CA61E82F0C035E40348DB33712E0DA7192D8353B1A971A6824</t>
  </si>
  <si>
    <t>5E9FE48E03341200D5CA61E82F0C035E40348DB33712E0DA7192D8353B1A971A6BFB</t>
  </si>
  <si>
    <t>내진천장틀 설치(텍스)  T-BAR (H:1.8M이상), 마감판부착노임포함  M2     ( 호표 49 )</t>
  </si>
  <si>
    <t>메인 T-BAR</t>
  </si>
  <si>
    <t>25x38x1.0T</t>
  </si>
  <si>
    <t>자재 156</t>
  </si>
  <si>
    <t>5F290447F36A12F09E5496EA26FF5A123222A6</t>
  </si>
  <si>
    <t>5E9FE48E03341200D5CA61E82D5EA75F290447F36A12F09E5496EA26FF5A123222A6</t>
  </si>
  <si>
    <t>크로스 T-BAR</t>
  </si>
  <si>
    <t>25x26x1.0T</t>
  </si>
  <si>
    <t>자재 157</t>
  </si>
  <si>
    <t>5F290447F36A12F09E5496EA26FF5A123222A5</t>
  </si>
  <si>
    <t>5E9FE48E03341200D5CA61E82D5EA75F290447F36A12F09E5496EA26FF5A123222A5</t>
  </si>
  <si>
    <t>자재 158</t>
  </si>
  <si>
    <t>5F290447F36A12F09E5496EA26FF5A123222A3</t>
  </si>
  <si>
    <t>5E9FE48E03341200D5CA61E82D5EA75F290447F36A12F09E5496EA26FF5A123222A3</t>
  </si>
  <si>
    <t>5E9FE48E03341200D5CA61E82D5EA75F290447F36A12F09E5496EA26FF5A123222A2</t>
  </si>
  <si>
    <t>5E9FE48E03341200D5CA61E82D5EA75F290447F36A12F09E5496EA26FF5A123222A1</t>
  </si>
  <si>
    <t>5E9FE48E03341200D5CA61E82D5EA75F290447F36A12F09E5496EA26FF5A123222A0</t>
  </si>
  <si>
    <t>5E9FE48E03341200D5CA61E82D5EA75F290447F36A12F09E5496EA26FF5A123222AF</t>
  </si>
  <si>
    <t>5E9FE48E03341200D5CA61E82D5EA75F290447F36A12F09E5496EA26FF5A123222AE</t>
  </si>
  <si>
    <t>C/T 크립</t>
  </si>
  <si>
    <t>50x44x1.0T</t>
  </si>
  <si>
    <t>자재 164</t>
  </si>
  <si>
    <t>5F290447F36A12F09E5496EA26FF5A123222AD</t>
  </si>
  <si>
    <t>5E9FE48E03341200D5CA61E82D5EA75F290447F36A12F09E5496EA26FF5A123222AD</t>
  </si>
  <si>
    <t>내풍압/내진 천장판고정크립</t>
  </si>
  <si>
    <t>45x40x0.5T</t>
  </si>
  <si>
    <t>자재 165</t>
  </si>
  <si>
    <t>5F290447F36A12F09E5496EA26FF5A1232259B</t>
  </si>
  <si>
    <t>5E9FE48E03341200D5CA61E82D5EA75F290447F36A12F09E5496EA26FF5A1232259B</t>
  </si>
  <si>
    <t>5E9FE48E03341200D5CA61E82D5EA75F290447F36A12F09E5496EA26FF5A1232259A</t>
  </si>
  <si>
    <t>5E9FE48E03341200D5CA61E82D5EA75E40348DB33712E0DA7192D8353B1A971A6824</t>
  </si>
  <si>
    <t>5E9FE48E03341200D5CA61E82D5EA75E40348DB33712E0DA7192D8353B1A971A6BFB</t>
  </si>
  <si>
    <t>천장점검구 설치  AL 백색, 600*600mm  개소  건축 8-1-6   ( 호표 50 )</t>
  </si>
  <si>
    <t>건축 8-1-6</t>
  </si>
  <si>
    <t>점검구</t>
  </si>
  <si>
    <t>AL(백색), 600*600mm</t>
  </si>
  <si>
    <t>자재 64</t>
  </si>
  <si>
    <t>59B5642753CA12609BC28B20B89F44AD2767A6</t>
  </si>
  <si>
    <t>5E9FE48E03461260D8A013FEE6B9CE59B5642753CA12609BC28B20B89F44AD2767A6</t>
  </si>
  <si>
    <t>주재료비의 3%</t>
  </si>
  <si>
    <t>5E9FE48E03461260D8A013FEE6B9CE5F86A49573FA12C0D82C80CB8A0B001</t>
  </si>
  <si>
    <t>5E9FE48E03461260D8A013FEE6B9CE5E40348DB33712E0DA7192D8353B1A971A6824</t>
  </si>
  <si>
    <t>5E9FE48E03461260D8A013FEE6B9CE5E40348DB33712E0DA7192D8353B1A971A6BFB</t>
  </si>
  <si>
    <t>공구손료</t>
  </si>
  <si>
    <t>인력품의 3%</t>
  </si>
  <si>
    <t>5E9FE48E03461260D8A013FEE6B9CE5F86A49573FA12C0D82C80CB8A08002</t>
  </si>
  <si>
    <t>스테인리스재료분리대 &lt;A-951&gt;  바닥, 5*25 SST'L PL  M     ( 호표 51 )</t>
  </si>
  <si>
    <t>스테인리스강판보강</t>
  </si>
  <si>
    <t>5.0mm</t>
  </si>
  <si>
    <t>호표 166</t>
  </si>
  <si>
    <t>5E9FB45A33D112A0BA21BDE0C63DA6</t>
  </si>
  <si>
    <t>5E9FB455B3BD12E0EB570DFFE30AFF5E9FB45A33D112A0BA21BDE0C63DA6</t>
  </si>
  <si>
    <t>철재커텐박스(ㄱ자형)  150*500*1.2t, STL(도장 유)  M     ( 호표 52 )</t>
  </si>
  <si>
    <t>일반구조용압연강판</t>
  </si>
  <si>
    <t>일반구조용압연강판, 1.2mm</t>
  </si>
  <si>
    <t>자재 23</t>
  </si>
  <si>
    <t>59B5642753B812204B4FD0C8131446FB1EBB32</t>
  </si>
  <si>
    <t>5E9FB45A33D11290943EFC0B01453759B5642753B812204B4FD0C8131446FB1EBB32</t>
  </si>
  <si>
    <t>ㄱ형강</t>
  </si>
  <si>
    <t>ㄱ형강, 등변, 25*25*3mm</t>
  </si>
  <si>
    <t>자재 22</t>
  </si>
  <si>
    <t>59B5642753B81210A79A54C1F600833A2905C1</t>
  </si>
  <si>
    <t>5E9FB45A33D11290943EFC0B01453759B5642753B81210A79A54C1F600833A2905C1</t>
  </si>
  <si>
    <t>잡철물 제작 및 설치</t>
  </si>
  <si>
    <t>현장제작 설치, 일반철재</t>
  </si>
  <si>
    <t>호표 167</t>
  </si>
  <si>
    <t>5E9FE48AA35512B070228CFFA5A664</t>
  </si>
  <si>
    <t>5E9FB45A33D11290943EFC0B0145375E9FE48AA35512B070228CFFA5A664</t>
  </si>
  <si>
    <t>녹막이페인트 붓칠</t>
  </si>
  <si>
    <t>철재면, 1회 2종</t>
  </si>
  <si>
    <t>호표 148</t>
  </si>
  <si>
    <t>5E9FA46D53A812706EAB3564B9CFC3</t>
  </si>
  <si>
    <t>5E9FB45A33D11290943EFC0B0145375E9FA46D53A812706EAB3564B9CFC3</t>
  </si>
  <si>
    <t>유성페인트 붓칠</t>
  </si>
  <si>
    <t>철재면, 2회 1급</t>
  </si>
  <si>
    <t>호표 168</t>
  </si>
  <si>
    <t>5E9FA46E631F1280BC975BE3DC544A</t>
  </si>
  <si>
    <t>5E9FB45A33D11290943EFC0B0145375E9FA46E631F1280BC975BE3DC544A</t>
  </si>
  <si>
    <t>5E9FB45A33D11290943EFC0B014537599A844B13A712702DCAD82B5DFA79CCC92B1D</t>
  </si>
  <si>
    <t>간접조명박스 [∑1089mm] &lt;I-405&gt;  천정, 220*300, 1.6mm 갈바(PT-01)+ㅁ-30*30 각파이프 구조틀  M     ( 호표 53 )</t>
  </si>
  <si>
    <t>갈바륨강판보강</t>
  </si>
  <si>
    <t>1.2mm(비노출/도장유)</t>
  </si>
  <si>
    <t>호표 171</t>
  </si>
  <si>
    <t>5E9FB45A33D112A0BA21BDE0C633A7</t>
  </si>
  <si>
    <t>5E9FB45A33D112A0BA21BDE0C1B3105E9FB45A33D112A0BA21BDE0C633A7</t>
  </si>
  <si>
    <t>지정색분체도장</t>
  </si>
  <si>
    <t>철재면</t>
  </si>
  <si>
    <t>호표 172</t>
  </si>
  <si>
    <t>5E9FA46E631F1280BC975BE3DC543D</t>
  </si>
  <si>
    <t>5E9FB45A33D112A0BA21BDE0C1B3105E9FA46E631F1280BC975BE3DC543D</t>
  </si>
  <si>
    <t>5E9FB45A33D112A0BA21BDE0C1B3105E9FB45A33D112A0BA21BDE0C363BE</t>
  </si>
  <si>
    <t>간접조명박스 [∑1089mm]-곡면 &lt;I-405&gt;  천정, 220*300, 1.6mm 갈바(PT-01)+ㅁ-30*30 각파이프 구조틀  M     ( 호표 54 )</t>
  </si>
  <si>
    <t>5E9FB45A33D112A0BA21BDE0C1B3135E9FB45A33D112A0BA21BDE0C633A7</t>
  </si>
  <si>
    <t>5E9FB45A33D112A0BA21BDE0C1B3135E9FA46E631F1280BC975BE3DC543D</t>
  </si>
  <si>
    <t>5E9FB45A33D112A0BA21BDE0C1B3135E9FB45A33D112A0BA21BDE0C363BE</t>
  </si>
  <si>
    <t>5E9FB45A33D112A0BA21BDE0C1B3135F86A49573FA12C0D82C80CB8A0B001</t>
  </si>
  <si>
    <t>5E9FB45A33D112A0BA21BDE0C1B3135F86A49573FA12C0D82C80CB8A08002</t>
  </si>
  <si>
    <t>간접조명박스 [∑342mm] &lt;I-405&gt;  벽체, 150*80, 1.6mm 갈바(PT-01)+ㅁ-30*30 각파이프 구조틀  M     ( 호표 55 )</t>
  </si>
  <si>
    <t>5E9FB45A33D112A0BA21BDE0C1B31D5E9FB45A33D112A0BA21BDE0C633A7</t>
  </si>
  <si>
    <t>5E9FB45A33D112A0BA21BDE0C1B31D5E9FA46E631F1280BC975BE3DC543D</t>
  </si>
  <si>
    <t>5E9FB45A33D112A0BA21BDE0C1B31D5E9FB45A33D112A0BA21BDE0C363BE</t>
  </si>
  <si>
    <t>각파이프틀설치  벽, ㅁ-20*20 각파이프 구조틀  M2     ( 호표 56 )</t>
  </si>
  <si>
    <t>ㅁ20*20*1.6mm(비노출/도장유)</t>
  </si>
  <si>
    <t>호표 173</t>
  </si>
  <si>
    <t>5E9FB45A33D112A0BA21BDE0C361F0</t>
  </si>
  <si>
    <t>5E9FB45A33D112A0BA21BDE1EDDF705E9FB45A33D112A0BA21BDE0C361F0</t>
  </si>
  <si>
    <t>각파이프틀설치 &lt;I-405&gt;  벽, ㅁ-25*25 각파이프 구조틀  M2     ( 호표 57 )</t>
  </si>
  <si>
    <t>ㅁ25*25*1.6mm(비노출/도장유)</t>
  </si>
  <si>
    <t>호표 174</t>
  </si>
  <si>
    <t>5E9FB45A33D112A0BA21BDE0C36297</t>
  </si>
  <si>
    <t>5E9FB45A33D112A0BA21BDE1EDDF735E9FB45A33D112A0BA21BDE0C36297</t>
  </si>
  <si>
    <t>각파이프틀설치 &lt;I-405&gt;  벽, W:350, ㅁ-25*25+ㅁ-25*25 각파이프 이중 구조틀  M2     ( 호표 58 )</t>
  </si>
  <si>
    <t>5E9FB45A33D112A0BA21BDE1EDDF755E9FB45A33D112A0BA21BDE0C36297</t>
  </si>
  <si>
    <t>각파이프틀설치  벽, ㅁ-30*30 각파이프 구조틀  M2     ( 호표 59 )</t>
  </si>
  <si>
    <t>5E9FB45A33D112A0BA21BDE1EDDE695E9FB45A33D112A0BA21BDE0C363BE</t>
  </si>
  <si>
    <t>각파이프틀설치  벽, W:150, ㅁ-30*30+ㅁ-30*30 각파이프 이중 구조틀  M2     ( 호표 60 )</t>
  </si>
  <si>
    <t>5E9FB45A33D112A0BA21BDE1EEE55B5E9FB45A33D112A0BA21BDE0C363BE</t>
  </si>
  <si>
    <t>각파이프틀설치  벽, W:0~350, ㅁ-30*30 각파이프 이중 구조틀  M2     ( 호표 61 )</t>
  </si>
  <si>
    <t>5E9FB45A33D112A0BA21BDE1EEE3AD5E9FB45A33D112A0BA21BDE0C363BE</t>
  </si>
  <si>
    <t>각파이프틀설치  천정, W:100, ㅁ-30*30+ㅁ-30*30 각파이프 이중 구조틀  M2     ( 호표 62 )</t>
  </si>
  <si>
    <t>5E9FB45A33D112A0BA21BDE1EB10165E9FB45A33D112A0BA21BDE0C363BE</t>
  </si>
  <si>
    <t>각파이프틀설치  천정, W:100~600, ㅁ-30*30+ㅁ-30*30 각파이프 이중 구조틀  M2     ( 호표 63 )</t>
  </si>
  <si>
    <t>5E9FB45A33D112A0BA21BDE1EB13EB5E9FB45A33D112A0BA21BDE0C363BE</t>
  </si>
  <si>
    <t>아연도철판설치 &lt;I-311&gt;  벽, 1.2mm 아연도철판  M2     ( 호표 64 )</t>
  </si>
  <si>
    <t>아연도금박판</t>
  </si>
  <si>
    <t>아연도금박판, 용융아연도, 1.20mm</t>
  </si>
  <si>
    <t>자재 29</t>
  </si>
  <si>
    <t>59B5642753B812204C56C2804DF1C6C9F2BC0F</t>
  </si>
  <si>
    <t>5E9FB45A33D112A0BA21BDE2F783C059B5642753B812204C56C2804DF1C6C9F2BC0F</t>
  </si>
  <si>
    <t>5E9FB45A33D112A0BA21BDE2F783C05E9FE48AA35512B070228CFFA5A664</t>
  </si>
  <si>
    <t>5E9FB45A33D112A0BA21BDE2F783C05E9FA46D53A812706EAB3564B9CFC3</t>
  </si>
  <si>
    <t>5E9FB45A33D112A0BA21BDE2F783C0599A844B13A712702DCAD82B5DFA79CCC92B1D</t>
  </si>
  <si>
    <t>아연도철판설치-곡면 &lt;I-311&gt;  벽, 1.2mm 아연도철판  M2     ( 호표 65 )</t>
  </si>
  <si>
    <t>5E9FB45A33D112A0BA21BDE2F7823A59B5642753B812204C56C2804DF1C6C9F2BC0F</t>
  </si>
  <si>
    <t>5E9FB45A33D112A0BA21BDE2F7823A5E9FE48AA35512B070228CFFA5A664</t>
  </si>
  <si>
    <t>5E9FB45A33D112A0BA21BDE2F7823A5E9FA46D53A812706EAB3564B9CFC3</t>
  </si>
  <si>
    <t>5E9FB45A33D112A0BA21BDE2F7823A599A844B13A712702DCAD82B5DFA79CCC92B1D</t>
  </si>
  <si>
    <t>5E9FB45A33D112A0BA21BDE2F7823A5F86A49573FA12C0D82C80CB8A0B001</t>
  </si>
  <si>
    <t>5E9FB45A33D112A0BA21BDE2F7823A5F86A49573FA12C0D82C80CB8A08002</t>
  </si>
  <si>
    <t>루버 설치/카페테리아 [SH-02] &lt;I-209&gt;  벽체(수직), ㅁ-20*50@100 각파이프 (지정시트마감)  M2     ( 호표 66 )</t>
  </si>
  <si>
    <t>ㅁ50*20*2.3mm(필름지)</t>
  </si>
  <si>
    <t>호표 175</t>
  </si>
  <si>
    <t>5E9FB45A33D112A0BA21BDE0C36719</t>
  </si>
  <si>
    <t>5E9FB45A33D112A0BA209302DDAE335E9FB45A33D112A0BA21BDE0C36719</t>
  </si>
  <si>
    <t>루버 벽체 설치/카페테리아 [SH-02] &lt;I-209&gt;  벽체(수직), ㅁ-40*100@100 각파이프 (지정시트마감)  M2     ( 호표 67 )</t>
  </si>
  <si>
    <t>ㅁ100*40*2.3mm(필름지)</t>
  </si>
  <si>
    <t>호표 176</t>
  </si>
  <si>
    <t>5E9FB45A33D112A0BA21BDE0C25A9F</t>
  </si>
  <si>
    <t>5E9FB45A33D112A0BA209302DDAE3E5E9FB45A33D112A0BA21BDE0C25A9F</t>
  </si>
  <si>
    <t>내진ㄷ형몰딩  20*40*0.8T  M     ( 호표 68 )</t>
  </si>
  <si>
    <t>자재 167</t>
  </si>
  <si>
    <t>5F290447F36A12F09E5496EA26FF5A12322599</t>
  </si>
  <si>
    <t>5E9FB45BC31D125057E76864C9FD2E5F290447F36A12F09E5496EA26FF5A12322599</t>
  </si>
  <si>
    <t>5E9FB45BC31D125057E76864C9FD2E5E40348DB33712E0DA7192D8353B1A971A6824</t>
  </si>
  <si>
    <t>자동수평모르타르 (셀프레벨링)  10mm  M2     ( 호표 69 )</t>
  </si>
  <si>
    <t>모르타르</t>
  </si>
  <si>
    <t>모르타르, 자동수평모르타르, 일반용</t>
  </si>
  <si>
    <t>자재 31</t>
  </si>
  <si>
    <t>59B5642753AF12802780D142702AF8BE90204F</t>
  </si>
  <si>
    <t>5E9F349D63D01270E4FE2D62AA795A59B5642753AF12802780D142702AF8BE90204F</t>
  </si>
  <si>
    <t>셀프레벨링</t>
  </si>
  <si>
    <t>T=5mm 이하</t>
  </si>
  <si>
    <t>자재 133</t>
  </si>
  <si>
    <t>5E9F349BB3DF12C05B0F47DC656AD9</t>
  </si>
  <si>
    <t>5E9F349D63D01270E4FE2D62AA795A5E9F349BB3DF12C05B0F47DC656AD9</t>
  </si>
  <si>
    <t>기존면정리  내벽  M2     ( 호표 70 )</t>
  </si>
  <si>
    <t>5E9F349D63E212900A15FD0502ABC25E40348DB33712E0DA7192D8353B1A971A6BFB</t>
  </si>
  <si>
    <t>기존면정리  내벽(GB면)  M2     ( 호표 71 )</t>
  </si>
  <si>
    <t>5E9F349D63E212900A15FD0502ABC05E40348DB33712E0DA7192D8353B1A971A6BFB</t>
  </si>
  <si>
    <t>표면 마무리  기계마감  M2  건축 9-1-4   ( 호표 72 )</t>
  </si>
  <si>
    <t>건축 9-1-4</t>
  </si>
  <si>
    <t>미장공</t>
  </si>
  <si>
    <t>노임 11</t>
  </si>
  <si>
    <t>5E40348DB33712E0DA7192D8353B1A971A69CC</t>
  </si>
  <si>
    <t>5E9F349D63881220D869D3FA69E18C5E40348DB33712E0DA7192D8353B1A971A69CC</t>
  </si>
  <si>
    <t>인력품의 9%</t>
  </si>
  <si>
    <t>5E9F349D63881220D869D3FA69E18C5F86A49573FA12C0D82C80CB8A0B001</t>
  </si>
  <si>
    <t>창호주위 발포우레탄 충전    M  건축 9-3-2   ( 호표 73 )</t>
  </si>
  <si>
    <t>건축 9-3-2</t>
  </si>
  <si>
    <t>5E9F841873391220652687215D436B5E40348DB33712E0DA7192D8353B1A971A69CC</t>
  </si>
  <si>
    <t>5E9F841873391220652687215D436B5E40348DB33712E0DA7192D8353B1A971A6BFB</t>
  </si>
  <si>
    <t>발포우레탄 충전</t>
  </si>
  <si>
    <t>자재 189</t>
  </si>
  <si>
    <t>5F290447F36A12F09E54969BA0F11CE7D608B9</t>
  </si>
  <si>
    <t>5E9F841873391220652687215D436B5F290447F36A12F09E54969BA0F11CE7D608B9</t>
  </si>
  <si>
    <t>AW01  2.800 x 2.400 = 6.720  EA     ( 호표 74 )</t>
  </si>
  <si>
    <t>알루미늄창호</t>
  </si>
  <si>
    <t>고정창</t>
  </si>
  <si>
    <t>자재 193</t>
  </si>
  <si>
    <t>5F290447F36A12F09E54969BA0F11CEF27BC03</t>
  </si>
  <si>
    <t>5E9F841FA36D12C0D4A8D0C2FF075C5F290447F36A12F09E54969BA0F11CEF27BC03</t>
  </si>
  <si>
    <t>AW02  2.625 x 2.700 = 7.087  EA     ( 호표 75 )</t>
  </si>
  <si>
    <t>5E9F841FA36D12C0D4A8D0C2FF075E5F290447F36A12F09E54969BA0F11CEF27BC03</t>
  </si>
  <si>
    <t>AW04  2.700 x 2.350 = 6.345  EA     ( 호표 76 )</t>
  </si>
  <si>
    <t>5E9F841FA36D12C0D4A8D0C2FF06B35F290447F36A12F09E54969BA0F11CEF27BC03</t>
  </si>
  <si>
    <t>WD01  1.000 x 2.100 = 2.100  EA     ( 호표 77 )</t>
  </si>
  <si>
    <t>목재여닫이문</t>
  </si>
  <si>
    <t>문틀포함</t>
  </si>
  <si>
    <t>자재 192</t>
  </si>
  <si>
    <t>5F290447F36A12F09E54969BA0F11CEF27BC00</t>
  </si>
  <si>
    <t>5E9F841FA36D12C0D4A8D0C2FF05AA5F290447F36A12F09E54969BA0F11CEF27BC00</t>
  </si>
  <si>
    <t>창호유리설치 / 판유리  유리두께 12mm 이하  M2  건축 10-3-1   ( 호표 78 )</t>
  </si>
  <si>
    <t>건축 10-3-1</t>
  </si>
  <si>
    <t>유리공</t>
  </si>
  <si>
    <t>노임 9</t>
  </si>
  <si>
    <t>5E40348DB33712E0DA7192D8353B1A971A69CE</t>
  </si>
  <si>
    <t>5E9F841913F912E06752652377ADDD5E40348DB33712E0DA7192D8353B1A971A69CE</t>
  </si>
  <si>
    <t>5E9F841913F912E06752652377ADDD5E40348DB33712E0DA7192D8353B1A971A6BFB</t>
  </si>
  <si>
    <t>유리주위 코킹  5*5, 실리콘  M  건축 6-6-1   ( 호표 79 )</t>
  </si>
  <si>
    <t>5E9FC4BFE3AE1290331103261E012D59B574CFA3AB12F03FB1225C1188CFD7E9DAEC</t>
  </si>
  <si>
    <t>장애인용 경사거울  500*800, 5mm, 틀 포함  EA     ( 호표 80 )</t>
  </si>
  <si>
    <t>방습거울설치 - 합판 12mm+STS 1.5mm</t>
  </si>
  <si>
    <t>5mm, 틀 포함</t>
  </si>
  <si>
    <t>호표 177</t>
  </si>
  <si>
    <t>5E9F8417534D12E07273B56FA29A50</t>
  </si>
  <si>
    <t>5E9F8417534D12E07273B56CEC24015E9F8417534D12E07273B56FA29A50</t>
  </si>
  <si>
    <t>바탕만들기+수성페인트 롤러칠 [PT-01]  내부 2회, con'c·mortar면, 친환경  M2  건축 11-1-1,-2-2   ( 호표 81 )</t>
  </si>
  <si>
    <t>건축 11-1-1,-2-2</t>
  </si>
  <si>
    <t>con'c, mortar면 바탕만들기</t>
  </si>
  <si>
    <t>내부 친환경 노무비</t>
  </si>
  <si>
    <t>호표 178</t>
  </si>
  <si>
    <t>5E9FA47F932E12E03D480F0C580DEB</t>
  </si>
  <si>
    <t>5E9FA46F036B1260C21DF0BA55FE875E9FA47F932E12E03D480F0C580DEB</t>
  </si>
  <si>
    <t>con'c, mortar면 바탕만들기 재료비</t>
  </si>
  <si>
    <t>내부, 친환경</t>
  </si>
  <si>
    <t>호표 179</t>
  </si>
  <si>
    <t>5E9FA47F932E12E03D480F0F2871A7</t>
  </si>
  <si>
    <t>5E9FA46F036B1260C21DF0BA55FE875E9FA47F932E12E03D480F0F2871A7</t>
  </si>
  <si>
    <t>수성페인트 롤러칠 재료비</t>
  </si>
  <si>
    <t>내부, 2회, 친환경페인트(진품)</t>
  </si>
  <si>
    <t>호표 180</t>
  </si>
  <si>
    <t>5E9FA46F036B1260C21DF2683125C2</t>
  </si>
  <si>
    <t>5E9FA46F036B1260C21DF0BA55FE875E9FA46F036B1260C21DF2683125C2</t>
  </si>
  <si>
    <t>수성페인트 롤러칠</t>
  </si>
  <si>
    <t>2회 노무비</t>
  </si>
  <si>
    <t>호표 181</t>
  </si>
  <si>
    <t>5E9FA46F036B1260C218706F46673E</t>
  </si>
  <si>
    <t>5E9FA46F036B1260C21DF0BA55FE875E9FA46F036B1260C218706F46673E</t>
  </si>
  <si>
    <t>바탕만들기+수성페인트 롤러칠 [PT-01]  내부 2회, G.B.면 올퍼티, 친환경  M2  건축 11-1-2,-2-2   ( 호표 82 )</t>
  </si>
  <si>
    <t>건축 11-1-2,-2-2</t>
  </si>
  <si>
    <t>석고보드면 바탕만들기</t>
  </si>
  <si>
    <t>올퍼티 친환경 노무비</t>
  </si>
  <si>
    <t>호표 182</t>
  </si>
  <si>
    <t>5E9FA47F932E12E03D480CB5477475</t>
  </si>
  <si>
    <t>5E9FA46F036B1260C21DF0BE304FDF5E9FA47F932E12E03D480CB5477475</t>
  </si>
  <si>
    <t>5E9FA46F036B1260C21DF0BE304FDF5E9FA46F036B1260C21DF2683125C2</t>
  </si>
  <si>
    <t>5E9FA46F036B1260C21DF0BE304FDF5E9FA46F036B1260C218706F46673E</t>
  </si>
  <si>
    <t>바탕만들기+수성페인트 롤러칠 [PT-02]  내부 2회, G.B.면 올퍼티, 친환경  M2  건축 11-1-2,-2-2   ( 호표 83 )</t>
  </si>
  <si>
    <t>5E9FA46F036B1260C21DF0BE304FDC5E9FA47F932E12E03D480CB5477475</t>
  </si>
  <si>
    <t>5E9FA46F036B1260C21DF0BE304FDC5E9FA46F036B1260C21DF2683125C2</t>
  </si>
  <si>
    <t>5E9FA46F036B1260C21DF0BE304FDC5E9FA46F036B1260C218706F46673E</t>
  </si>
  <si>
    <t>바탕만들기+수성페인트 롤러칠/도어마감 [PT-03]  내부 2회, G.B.면 올퍼티, 친환경  M2  건축 11-1-2,-2-2   ( 호표 84 )</t>
  </si>
  <si>
    <t>5E9FA46F036B1260C21DF0BE304E345E9FA47F932E12E03D480CB5477475</t>
  </si>
  <si>
    <t>5E9FA46F036B1260C21DF0BE304E345E9FA46F036B1260C21DF2683125C2</t>
  </si>
  <si>
    <t>5E9FA46F036B1260C21DF0BE304E345E9FA46F036B1260C218706F46673E</t>
  </si>
  <si>
    <t>바탕만들기+수성페인트 롤러칠 [PT-01]  내부 2회, 철재면, 친환경  M2  건축 11-1-2,-2-2   ( 호표 85 )</t>
  </si>
  <si>
    <t>철재면 바탕만들기</t>
  </si>
  <si>
    <t>노무비</t>
  </si>
  <si>
    <t>호표 183</t>
  </si>
  <si>
    <t>5E9FA47F932E12E03D480E621BA475</t>
  </si>
  <si>
    <t>5E9FA46F036B1260C21DF0BD28B69C5E9FA47F932E12E03D480E621BA475</t>
  </si>
  <si>
    <t>5E9FA46F036B1260C21DF0BD28B69C5E9FA46F036B1260C21DF2683125C2</t>
  </si>
  <si>
    <t>5E9FA46F036B1260C21DF0BD28B69C5E9FA46F036B1260C218706F46673E</t>
  </si>
  <si>
    <t>바탕만들기+수성페인트 롤러칠 [PT-02]  내부 2회, 철재면, 친환경  M2  건축 11-1-2,-2-2   ( 호표 86 )</t>
  </si>
  <si>
    <t>5E9FA46F036B1260C21DF0BD28B69F5E9FA47F932E12E03D480E621BA475</t>
  </si>
  <si>
    <t>5E9FA46F036B1260C21DF0BD28B69F5E9FA46F036B1260C21DF2683125C2</t>
  </si>
  <si>
    <t>5E9FA46F036B1260C21DF0BD28B69F5E9FA46F036B1260C218706F46673E</t>
  </si>
  <si>
    <t>바탕만들기+수성페인트 롤러칠/도어마감 [PT-03]  내부 2회, 철재면, 친환경  M2  건축 11-1-2,-2-2   ( 호표 87 )</t>
  </si>
  <si>
    <t>5E9FA46F036B1260C21DF0BD28B7A35E9FA47F932E12E03D480E621BA475</t>
  </si>
  <si>
    <t>5E9FA46F036B1260C21DF0BD28B7A35E9FA46F036B1260C21DF2683125C2</t>
  </si>
  <si>
    <t>5E9FA46F036B1260C21DF0BD28B7A35E9FA46F036B1260C218706F46673E</t>
  </si>
  <si>
    <t>바탕만들기+수성페인트 롤러칠 [PT-01]  내천장 2회, G.B.면 올퍼티  M2  건축 11-1-2,-2-2   ( 호표 88 )</t>
  </si>
  <si>
    <t>올퍼티 천장 친환경, 노무비</t>
  </si>
  <si>
    <t>호표 184</t>
  </si>
  <si>
    <t>5E9FA47F932E12E03D480CB544A097</t>
  </si>
  <si>
    <t>5E9FA46F036B1260C21DFABBD52B4F5E9FA47F932E12E03D480CB544A097</t>
  </si>
  <si>
    <t>5E9FA46F036B1260C21DFABBD52B4F5E9FA46F036B1260C21DF2683125C2</t>
  </si>
  <si>
    <t>천장 2회 노무비</t>
  </si>
  <si>
    <t>호표 185</t>
  </si>
  <si>
    <t>5E9FA46F036B1260C21FBC011B974C</t>
  </si>
  <si>
    <t>5E9FA46F036B1260C21DFABBD52B4F5E9FA46F036B1260C21FBC011B974C</t>
  </si>
  <si>
    <t>고원식 횡단보도 설치  5100*3680  EA     ( 호표 89 )</t>
  </si>
  <si>
    <t>차선도색/융착식 도료 수동식/신설공사</t>
  </si>
  <si>
    <t>주차장,횡단보도(황색) / 자재[2019 품셈 준용]</t>
  </si>
  <si>
    <t>호표 186</t>
  </si>
  <si>
    <t>5EBCE440436712F02E10018D1A4AAD</t>
  </si>
  <si>
    <t>5E9E441443B012209E9D30EC073EC85EBCE440436712F02E10018D1A4AAD</t>
  </si>
  <si>
    <t>주차장,횡단보도(백색) / 자재[2019 품셈 준용]</t>
  </si>
  <si>
    <t>호표 187</t>
  </si>
  <si>
    <t>5EBCE440436712F02E10018D1C78A8</t>
  </si>
  <si>
    <t>5E9E441443B012209E9D30EC073EC85EBCE440436712F02E10018D1C78A8</t>
  </si>
  <si>
    <t>병원사인(SIGN-19)  텍스트, 8mm 아크릴 문자 가공 후 우렌탄도장  EA     ( 호표 90 )</t>
  </si>
  <si>
    <t>자재 83</t>
  </si>
  <si>
    <t>59B574CCD31512F02EA513C251555C3BA57A63</t>
  </si>
  <si>
    <t>5E9E441443B012209E9D30EC073FEE59B574CCD31512F02EA513C251555C3BA57A63</t>
  </si>
  <si>
    <t>5E9E441443B012209E9D30EC073FEE5E40348DB33712E0DA7192D8353B1A971A6BFB</t>
  </si>
  <si>
    <t>방향안내사인(SIGN-19)  텍스트, 8mm 아크릴 문자 가공 후 우렌탄도장  EA     ( 호표 91 )</t>
  </si>
  <si>
    <t>자재 84</t>
  </si>
  <si>
    <t>59B574CCD31512F02EA513C251555C3BA57B0A</t>
  </si>
  <si>
    <t>5E9E441443B012209E9D30EC073C1A59B574CCD31512F02EA513C251555C3BA57B0A</t>
  </si>
  <si>
    <t>5E9E441443B012209E9D30EC073C1A5E40348DB33712E0DA7192D8353B1A971A6BFB</t>
  </si>
  <si>
    <t>진찰실명사인(SIGN-16)  150*55, 벽부형, 8mm 아크릴성형 후 우렌탄도장+지정문안 점착시트부착  EA     ( 호표 92 )</t>
  </si>
  <si>
    <t>자재 85</t>
  </si>
  <si>
    <t>59B574CCD31512F02EA513C251555C3BA578B6</t>
  </si>
  <si>
    <t>5E9E441443B012209E9D30EC073D2159B574CCD31512F02EA513C251555C3BA578B6</t>
  </si>
  <si>
    <t>5E9E441443B012209E9D30EC073D215E40348DB33712E0DA7192D8353B1A971A6BFB</t>
  </si>
  <si>
    <t>진찰실명사인(SIGN-14)  140*320, 돌출형, 10mm+5mm 아크릴성형 후 우렌탄도장+지정문안 점착시트부착(1.2mm 갈바 프레임)  EA     ( 호표 93 )</t>
  </si>
  <si>
    <t>자재 86</t>
  </si>
  <si>
    <t>59B574CCD31512F02EA513C251555C3BA5795C</t>
  </si>
  <si>
    <t>5E9E441443B012209E9D30EC073A6D59B574CCD31512F02EA513C251555C3BA5795C</t>
  </si>
  <si>
    <t>5E9E441443B012209E9D30EC073A6D5E40348DB33712E0DA7192D8353B1A971A6BFB</t>
  </si>
  <si>
    <t>화장실명사인(SIGN-15)  80*200, 벽부형, 8mm 아크릴성형 후 우렌탄도장+지정문안 점착시트부착  EA     ( 호표 94 )</t>
  </si>
  <si>
    <t>자재 87</t>
  </si>
  <si>
    <t>59B574CCD31512F02EA513C251555C3BA57EDE</t>
  </si>
  <si>
    <t>5E9E441443B012209E9D30EC073B7359B574CCD31512F02EA513C251555C3BA57EDE</t>
  </si>
  <si>
    <t>5E9E441443B012209E9D30EC073B735E40348DB33712E0DA7192D8353B1A971A6BFB</t>
  </si>
  <si>
    <t>화장실명사인(SIGN-14)  140*320, 돌출형, 10mm+5mm 아크릴성형 후 우렌탄도장+지정문안 점착시트부착(1.2mm 갈바 프레임)  EA     ( 호표 95 )</t>
  </si>
  <si>
    <t>자재 88</t>
  </si>
  <si>
    <t>59B574CCD31512F02EA513C251555C3BA57FE5</t>
  </si>
  <si>
    <t>5E9E441443B012209E9D30EC0738BF59B574CCD31512F02EA513C251555C3BA57FE5</t>
  </si>
  <si>
    <t>5E9E441443B012209E9D30EC0738BF5E40348DB33712E0DA7192D8353B1A971A6BFB</t>
  </si>
  <si>
    <t>점자표지판    EA     ( 호표 96 )</t>
  </si>
  <si>
    <t>자재 89</t>
  </si>
  <si>
    <t>59B574CCD31512F02EA513C251555C3BA57C11</t>
  </si>
  <si>
    <t>5E9E441443B012209E9D30EC07394659B574CCD31512F02EA513C251555C3BA57C11</t>
  </si>
  <si>
    <t>5E9E441443B012209E9D30EC0739465E40348DB33712E0DA7192D8353B1A971A6BFB</t>
  </si>
  <si>
    <t>실명사인(SIGN-19)  텍스트, 8mm 아크릴 문자 가공 후 우렌탄도장  EA     ( 호표 97 )</t>
  </si>
  <si>
    <t>자재 90</t>
  </si>
  <si>
    <t>59B574CCD31512F02EA513C251555C3BA57D37</t>
  </si>
  <si>
    <t>5E9E441443B012209E9D30EC0736F259B574CCD31512F02EA513C251555C3BA57D37</t>
  </si>
  <si>
    <t>5E9E441443B012209E9D30EC0736F25E40348DB33712E0DA7192D8353B1A971A6BFB</t>
  </si>
  <si>
    <t>범퍼핸드레일 &lt;A-014&gt;  H:80, Ø19 손스침(합성수지+엑센트스트랩+AL리테이너+앤드캡+브라켓), H:100 1.5mm 철판보강  M     ( 호표 98 )</t>
  </si>
  <si>
    <t>범퍼핸드레일 + 범퍼가드</t>
  </si>
  <si>
    <t>H160</t>
  </si>
  <si>
    <t>자재 182</t>
  </si>
  <si>
    <t>5F290447F36A12F09E5496EA26FF5A12322748</t>
  </si>
  <si>
    <t>5E9FE48413D712703CA336D35C66DE5F290447F36A12F09E5496EA26FF5A12322748</t>
  </si>
  <si>
    <t>범퍼핸드레일 코너가드 &lt;A-014&gt;  25*25 (합성수지+AL리테이너)  EA     ( 호표 99 )</t>
  </si>
  <si>
    <t>H150</t>
  </si>
  <si>
    <t>자재 183</t>
  </si>
  <si>
    <t>5F290447F36A12F09E5496EA26FF5A12322749</t>
  </si>
  <si>
    <t>5E9FE48413D712703CA336D35C67E45F290447F36A12F09E5496EA26FF5A12322749</t>
  </si>
  <si>
    <t>카스토퍼  네오프렌계, 150*120*750mm  EA     ( 호표 100 )</t>
  </si>
  <si>
    <t>자재 38</t>
  </si>
  <si>
    <t>59B5642753E5125009EEAC735C2B2FFBFA5E8A</t>
  </si>
  <si>
    <t>5E9E441443B01230A694CD4170B95359B5642753E5125009EEAC735C2B2FFBFA5E8A</t>
  </si>
  <si>
    <t>주차블록 설치</t>
  </si>
  <si>
    <t>길이 750mm∼1000mm</t>
  </si>
  <si>
    <t>산근 2</t>
  </si>
  <si>
    <t>5EBCE440435512C0FFD9FB5A5805B1</t>
  </si>
  <si>
    <t>5E9E441443B01230A694CD4170B9535EBCE440435512C0FFD9FB5A5805B1</t>
  </si>
  <si>
    <t>기둥보호대설치  네오프렌계, 15mm  M2     ( 호표 101 )</t>
  </si>
  <si>
    <t>코너가드</t>
  </si>
  <si>
    <t>H1000</t>
  </si>
  <si>
    <t>자재 184</t>
  </si>
  <si>
    <t>5F290447F36A12F09E5496EA26FF5A1232274B</t>
  </si>
  <si>
    <t>5E9E441443B01230A694CD4170BA7B5F290447F36A12F09E5496EA26FF5A1232274B</t>
  </si>
  <si>
    <t>장애인주차안내표지판  지주식  EA     ( 호표 102 )</t>
  </si>
  <si>
    <t>자재 194</t>
  </si>
  <si>
    <t>5F290447F36A12F09E54969BA0F11CEF27BC02</t>
  </si>
  <si>
    <t>5E9E441443B01230A694CD4217244C5F290447F36A12F09E54969BA0F11CEF27BC02</t>
  </si>
  <si>
    <t>5E9E441443B01230A694CD4217244C5E40348DB33712E0DA7192D8353B1A971A6BFB</t>
  </si>
  <si>
    <t>유도안내표지판  지주식  EA     ( 호표 103 )</t>
  </si>
  <si>
    <t>자재 195</t>
  </si>
  <si>
    <t>5F290447F36A12F09E54969BA0F11CEF27BC0D</t>
  </si>
  <si>
    <t>5E9E441443B01230A694CD421724495F290447F36A12F09E54969BA0F11CEF27BC0D</t>
  </si>
  <si>
    <t>5E9E441443B01230A694CD421724495E40348DB33712E0DA7192D8353B1A971A6BFB</t>
  </si>
  <si>
    <t>커텐 설치(천정부착형)  H:2700, 지정커튼 (트랙 및 레일등 부자재 포함)  M     ( 호표 104 )</t>
  </si>
  <si>
    <t>커튼트랙</t>
  </si>
  <si>
    <t>자재 185</t>
  </si>
  <si>
    <t>5F290447F36A12F09E5496EA26FF5A1232274F</t>
  </si>
  <si>
    <t>5E9E441443B01230A694CD42161D5A5F290447F36A12F09E5496EA26FF5A1232274F</t>
  </si>
  <si>
    <t>커튼패브릭</t>
  </si>
  <si>
    <t>자재 186</t>
  </si>
  <si>
    <t>5F290447F36A12F09E5496EA26FF5A12322740</t>
  </si>
  <si>
    <t>5E9E441443B01230A694CD42161D5A5F290447F36A12F09E5496EA26FF5A12322740</t>
  </si>
  <si>
    <t>커텐 설치(매립형)  H:2700, 지정커튼 (부자재 포함)  M     ( 호표 105 )</t>
  </si>
  <si>
    <t>5E9E441443B01230A694CD42161D585F290447F36A12F09E5496EA26FF5A1232274F</t>
  </si>
  <si>
    <t>5E9E441443B01230A694CD42161D585F290447F36A12F09E5496EA26FF5A12322740</t>
  </si>
  <si>
    <t>커텐 설치(일반형)  H:2600, 지정커튼 (커텐봉 및 부자재 포함)  M     ( 호표 106 )</t>
  </si>
  <si>
    <t>5E9E441443B01230A694CD42161D5E5F290447F36A12F09E5496EA26FF5A1232274F</t>
  </si>
  <si>
    <t>5E9E441443B01230A694CD42161D5E5F290447F36A12F09E5496EA26FF5A12322740</t>
  </si>
  <si>
    <t>붙박이의자_접수및대기 &lt;I-409&gt;  W550*L6200*H900, 인조가죽쿠션+등받이[LE-01]+MDF15mm+MDF15mm+MDF9mm(우레탄도장)+ㅁ-30*30각파이프틀  EA     ( 호표 107 )</t>
  </si>
  <si>
    <t>인조가죽설치(가구)</t>
  </si>
  <si>
    <t>호표 192</t>
  </si>
  <si>
    <t>5E9E4414433312901FEC49A53EB88F</t>
  </si>
  <si>
    <t>5E9E4414433312901FEC49A53D928D5E9E4414433312901FEC49A53EB88F</t>
  </si>
  <si>
    <t>MDF설치(가구)</t>
  </si>
  <si>
    <t>MDF15.0mm</t>
  </si>
  <si>
    <t>호표 193</t>
  </si>
  <si>
    <t>5E9E4414433312901FEC49A53EBE18</t>
  </si>
  <si>
    <t>5E9E4414433312901FEC49A53D928D5E9E4414433312901FEC49A53EBE18</t>
  </si>
  <si>
    <t>MDF9.0mm</t>
  </si>
  <si>
    <t>호표 194</t>
  </si>
  <si>
    <t>5E9E4414433312901FEC49A53EB996</t>
  </si>
  <si>
    <t>5E9E4414433312901FEC49A53D928D5E9E4414433312901FEC49A53EB996</t>
  </si>
  <si>
    <t>우레탄도장(가구)</t>
  </si>
  <si>
    <t>목재면</t>
  </si>
  <si>
    <t>호표 195</t>
  </si>
  <si>
    <t>5E9E4414433312901FEC49A53EBD71</t>
  </si>
  <si>
    <t>5E9E4414433312901FEC49A53D928D5E9E4414433312901FEC49A53EBD71</t>
  </si>
  <si>
    <t>5E9E4414433312901FEC49A53D928D5E9FB45A33D112A0BA21BDE0C363BE</t>
  </si>
  <si>
    <t>합계의 20%</t>
  </si>
  <si>
    <t>5E9E4414433312901FEC49A53D928D5F86A49573FA12C0D82C80CB8A0B001</t>
  </si>
  <si>
    <t>붙박이의자_접수및대기 &lt;I-409&gt;  W550*L(1075+500)*H400, 인조가죽쿠션[LE-01]+MDF15mm+MDF15mm+MDF9mm(우레탄도장)+ㅁ-30*30각파이프틀  EA     ( 호표 108 )</t>
  </si>
  <si>
    <t>5E9E4414433312901FEC49A53D92885E9E4414433312901FEC49A53EB88F</t>
  </si>
  <si>
    <t>5E9E4414433312901FEC49A53D92885E9E4414433312901FEC49A53EBE18</t>
  </si>
  <si>
    <t>5E9E4414433312901FEC49A53D92885E9E4414433312901FEC49A53EB996</t>
  </si>
  <si>
    <t>5E9E4414433312901FEC49A53D92885E9E4414433312901FEC49A53EBD71</t>
  </si>
  <si>
    <t>5E9E4414433312901FEC49A53D92885E9FB45A33D112A0BA21BDE0C363BE</t>
  </si>
  <si>
    <t>5E9E4414433312901FEC49A53D92885F86A49573FA12C0D82C80CB8A0B001</t>
  </si>
  <si>
    <t>붙박이의자_접수및대기 &lt;I-409&gt;  W550*L850*H900, 인조가죽쿠션+등받이[LE-01]+MDF15mm+MDF15mm+MDF9mm(우레탄도장)+ㅁ-30*30각파이프틀  EA     ( 호표 109 )</t>
  </si>
  <si>
    <t>5E9E4414433312901FEC49A53D92855E9E4414433312901FEC49A53EB88F</t>
  </si>
  <si>
    <t>5E9E4414433312901FEC49A53D92855E9E4414433312901FEC49A53EBE18</t>
  </si>
  <si>
    <t>5E9E4414433312901FEC49A53D92855E9E4414433312901FEC49A53EB996</t>
  </si>
  <si>
    <t>5E9E4414433312901FEC49A53D92855E9E4414433312901FEC49A53EBD71</t>
  </si>
  <si>
    <t>5E9E4414433312901FEC49A53D92855E9FB45A33D112A0BA21BDE0C363BE</t>
  </si>
  <si>
    <t>5E9E4414433312901FEC49A53D92855F86A49573FA12C0D82C80CB8A0B001</t>
  </si>
  <si>
    <t>붙박이의자_복도 &lt;I-410&gt;  W550*L2700*H900, 인조가죽쿠션+등받이[LE-01]+MDF15mm+MDF15mm+MDF9mm(우레탄도장)+ㅁ-30*30각파이프틀  EA     ( 호표 110 )</t>
  </si>
  <si>
    <t>5E9E4414433312901FEC49A53D91E65E9E4414433312901FEC49A53EB88F</t>
  </si>
  <si>
    <t>5E9E4414433312901FEC49A53D91E65E9E4414433312901FEC49A53EBE18</t>
  </si>
  <si>
    <t>5E9E4414433312901FEC49A53D91E65E9E4414433312901FEC49A53EB996</t>
  </si>
  <si>
    <t>5E9E4414433312901FEC49A53D91E65E9E4414433312901FEC49A53EBD71</t>
  </si>
  <si>
    <t>5E9E4414433312901FEC49A53D91E65E9FB45A33D112A0BA21BDE0C363BE</t>
  </si>
  <si>
    <t>5E9E4414433312901FEC49A53D91E65F86A49573FA12C0D82C80CB8A0B001</t>
  </si>
  <si>
    <t>붙박이의자_내시경대기실 &lt;I-410&gt;  W550*L1350*H900, 인조가죽쿠션+등받이[LE-01]+MDF15mm+MDF15mm+MDF9mm(우레탄도장)+ㅁ-30*30각파이프틀  EA     ( 호표 111 )</t>
  </si>
  <si>
    <t>5E9E4414433312901FEC49A53D90DE5E9E4414433312901FEC49A53EB88F</t>
  </si>
  <si>
    <t>5E9E4414433312901FEC49A53D90DE5E9E4414433312901FEC49A53EBE18</t>
  </si>
  <si>
    <t>5E9E4414433312901FEC49A53D90DE5E9E4414433312901FEC49A53EB996</t>
  </si>
  <si>
    <t>5E9E4414433312901FEC49A53D90DE5E9E4414433312901FEC49A53EBD71</t>
  </si>
  <si>
    <t>5E9E4414433312901FEC49A53D90DE5E9FB45A33D112A0BA21BDE0C363BE</t>
  </si>
  <si>
    <t>5E9E4414433312901FEC49A53D90DE5F86A49573FA12C0D82C80CB8A0B001</t>
  </si>
  <si>
    <t>붙박이의자_카페테리아 &lt;I-410&gt;  W550*L3525*H900, 인조가죽쿠션+등받이[LE-01]+MDF15mm+MDF15mm+MDF9mm(우레탄도장)+ㅁ-30*30각파이프틀  EA     ( 호표 112 )</t>
  </si>
  <si>
    <t>5E9E4414433312901FEC49A53D970E5E9E4414433312901FEC49A53EB88F</t>
  </si>
  <si>
    <t>5E9E4414433312901FEC49A53D970E5E9E4414433312901FEC49A53EBE18</t>
  </si>
  <si>
    <t>5E9E4414433312901FEC49A53D970E5E9E4414433312901FEC49A53EB996</t>
  </si>
  <si>
    <t>5E9E4414433312901FEC49A53D970E5E9E4414433312901FEC49A53EBD71</t>
  </si>
  <si>
    <t>5E9E4414433312901FEC49A53D970E5E9FB45A33D112A0BA21BDE0C363BE</t>
  </si>
  <si>
    <t>5E9E4414433312901FEC49A53D970E5F86A49573FA12C0D82C80CB8A0B001</t>
  </si>
  <si>
    <t>락카_탈의실 &lt;I-412&gt;  W450*L324*H2200, 라미네이트마감[LA-02], 고밀도MDF18mm(손끼임방지+점자수납장 표기)  EA     ( 호표 113 )</t>
  </si>
  <si>
    <t>고밀도MDF설치(가구)</t>
  </si>
  <si>
    <t>고밀도MDF18.0mm</t>
  </si>
  <si>
    <t>호표 197</t>
  </si>
  <si>
    <t>5E9E4414433312901FEC49A53EBE1D</t>
  </si>
  <si>
    <t>5E9E4414433312901FEC49A53C8CA35E9E4414433312901FEC49A53EBE1D</t>
  </si>
  <si>
    <t>MDF6.0mm</t>
  </si>
  <si>
    <t>호표 198</t>
  </si>
  <si>
    <t>5E9E4414433312901FEC49A53EB88A</t>
  </si>
  <si>
    <t>5E9E4414433312901FEC49A53C8CA35E9E4414433312901FEC49A53EB88A</t>
  </si>
  <si>
    <t>라미네이트설치(가구)</t>
  </si>
  <si>
    <t>호표 199</t>
  </si>
  <si>
    <t>5E9E4414433312901FEC49A53EBF3F</t>
  </si>
  <si>
    <t>5E9E4414433312901FEC49A53C8CA35E9E4414433312901FEC49A53EBF3F</t>
  </si>
  <si>
    <t>5E9E4414433312901FEC49A53C8CA35F86A49573FA12C0D82C80CB8A0B001</t>
  </si>
  <si>
    <t>락카_탈의실 &lt;I-413&gt;  W450*L960*H2200, 라미네이트마감[LA-02], 고밀도MDF18mm(손끼임방지+점자수납장 표기)  EA     ( 호표 114 )</t>
  </si>
  <si>
    <t>5E9E4414433312901FEC49A53C8D495E9E4414433312901FEC49A53EBE1D</t>
  </si>
  <si>
    <t>5E9E4414433312901FEC49A53C8D495E9E4414433312901FEC49A53EB88A</t>
  </si>
  <si>
    <t>5E9E4414433312901FEC49A53C8D495E9E4414433312901FEC49A53EBF3F</t>
  </si>
  <si>
    <t>5E9E4414433312901FEC49A53C8D495F86A49573FA12C0D82C80CB8A0B001</t>
  </si>
  <si>
    <t>기송관점검문_접수및대기 &lt;I-201&gt;  L800*H2000, 라미네이트마감[LA-02], 고밀도MDF18mm  EA     ( 호표 115 )</t>
  </si>
  <si>
    <t>5E9E4414433312901FEC49A53F40695E9E4414433312901FEC49A53EBE1D</t>
  </si>
  <si>
    <t>5E9E4414433312901FEC49A53F40695E9E4414433312901FEC49A53EBF3F</t>
  </si>
  <si>
    <t>5E9E4414433312901FEC49A53F40695F86A49573FA12C0D82C80CB8A0B001</t>
  </si>
  <si>
    <t>안내데스크_접수및대기 &lt;I-404&gt;  (W950*L6075*H800)+(W700*L2080*H750),13mm 인조대리석상판[IM-01]+고밀도MDF18mm(우레탄도장)+ㅁ-30*30틀  EA     ( 호표 116 )</t>
  </si>
  <si>
    <t>인조대리석설치(가구)</t>
  </si>
  <si>
    <t>13mm</t>
  </si>
  <si>
    <t>호표 200</t>
  </si>
  <si>
    <t>5E9E4414433312901FEC49A53EBC6A</t>
  </si>
  <si>
    <t>5E9E4414433312901FEC49A53EBABD5E9E4414433312901FEC49A53EBC6A</t>
  </si>
  <si>
    <t>벽체합판설치(가구)</t>
  </si>
  <si>
    <t>9.0mm</t>
  </si>
  <si>
    <t>호표 201</t>
  </si>
  <si>
    <t>5E9E4414433312901FEC49A53EB88C</t>
  </si>
  <si>
    <t>5E9E4414433312901FEC49A53EBABD5E9E4414433312901FEC49A53EB88C</t>
  </si>
  <si>
    <t>고밀도MDF9.0mm</t>
  </si>
  <si>
    <t>호표 202</t>
  </si>
  <si>
    <t>5E9E4414433312901FEC49A53EBE1B</t>
  </si>
  <si>
    <t>5E9E4414433312901FEC49A53EBABD5E9E4414433312901FEC49A53EBE1B</t>
  </si>
  <si>
    <t>5E9E4414433312901FEC49A53EBABD5E9E4414433312901FEC49A53EBE1D</t>
  </si>
  <si>
    <t>5E9E4414433312901FEC49A53EBABD5E9E4414433312901FEC49A53EBD71</t>
  </si>
  <si>
    <t>5E9E4414433312901FEC49A53EBABD5E9FB45A33D112A0BA21BDE0C363BE</t>
  </si>
  <si>
    <t>걸레받이설치</t>
  </si>
  <si>
    <t>H100, 컬라강판1.2mm</t>
  </si>
  <si>
    <t>호표 203</t>
  </si>
  <si>
    <t>5E9E4414433312901FEC49A53EB267</t>
  </si>
  <si>
    <t>5E9E4414433312901FEC49A53EBABD5E9E4414433312901FEC49A53EB267</t>
  </si>
  <si>
    <t>5E9E4414433312901FEC49A53EBABD5F86A49573FA12C0D82C80CB8A0B001</t>
  </si>
  <si>
    <t>붙박이수납장_내시경실  W450*L775*H2240, 라미네이트마감[LA-02], 고밀도MDF18mm  EA     ( 호표 117 )</t>
  </si>
  <si>
    <t>5E9E4414433312901FEC49A53EBB445E9E4414433312901FEC49A53EBE1D</t>
  </si>
  <si>
    <t>5E9E4414433312901FEC49A53EBB445E9E4414433312901FEC49A53EB88A</t>
  </si>
  <si>
    <t>5E9E4414433312901FEC49A53EBB445E9E4414433312901FEC49A53EBF3F</t>
  </si>
  <si>
    <t>5E9E4414433312901FEC49A53EBB445F86A49573FA12C0D82C80CB8A0B001</t>
  </si>
  <si>
    <t>건식벽 경계부위 절단  W150  M     ( 호표 118 )</t>
  </si>
  <si>
    <t>토공용용날</t>
  </si>
  <si>
    <t>도저용블레이드, 두께3.2mm</t>
  </si>
  <si>
    <t>자재 20</t>
  </si>
  <si>
    <t>59AB2471331F12E04EF31C101F8780C641FB20</t>
  </si>
  <si>
    <t>5E9E547F93D512B0F2A9AAF1ECB19159AB2471331F12E04EF31C101F8780C641FB20</t>
  </si>
  <si>
    <t>보충수</t>
  </si>
  <si>
    <t>자재 142</t>
  </si>
  <si>
    <t>5ED7F468B3421230567A023469C215FAE8BB87</t>
  </si>
  <si>
    <t>5E9E547F93D512B0F2A9AAF1ECB1915ED7F468B3421230567A023469C215FAE8BB87</t>
  </si>
  <si>
    <t>5E9E547F93D512B0F2A9AAF1ECB1915E40348DB33712E0DA7192D8353B1A971A6BFB</t>
  </si>
  <si>
    <t>특별인부</t>
  </si>
  <si>
    <t>노임 2</t>
  </si>
  <si>
    <t>5E40348DB33712E0DA7192D8353B1A971A6BFA</t>
  </si>
  <si>
    <t>5E9E547F93D512B0F2A9AAF1ECB1915E40348DB33712E0DA7192D8353B1A971A6BFA</t>
  </si>
  <si>
    <t>인력품의 5%</t>
  </si>
  <si>
    <t>5E9E547F93D512B0F2A9AAF1ECB1915F86A49573FA12C0D82C80CB8A0B001</t>
  </si>
  <si>
    <t>커터(콘크리트 및 아스팔트용)</t>
  </si>
  <si>
    <t>320∼400mm</t>
  </si>
  <si>
    <t>HR</t>
  </si>
  <si>
    <t>호표 205</t>
  </si>
  <si>
    <t>5988244793581270FEC31F8AA379FDFFA491E2B6</t>
  </si>
  <si>
    <t>5E9E547F93D512B0F2A9AAF1ECB1915988244793581270FEC31F8AA379FDFFA491E2B6</t>
  </si>
  <si>
    <t>천정마감 경계부위 절단  T50  M     ( 호표 119 )</t>
  </si>
  <si>
    <t>5E9E547F93D512B0F2A9AAF1ED5BD059AB2471331F12E04EF31C101F8780C641FB20</t>
  </si>
  <si>
    <t>5E9E547F93D512B0F2A9AAF1ED5BD05ED7F468B3421230567A023469C215FAE8BB87</t>
  </si>
  <si>
    <t>5E9E547F93D512B0F2A9AAF1ED5BD05E40348DB33712E0DA7192D8353B1A971A6BFB</t>
  </si>
  <si>
    <t>5E9E547F93D512B0F2A9AAF1ED5BD05E40348DB33712E0DA7192D8353B1A971A6BFA</t>
  </si>
  <si>
    <t>5E9E547F93D512B0F2A9AAF1ED5BD05F86A49573FA12C0D82C80CB8A0B001</t>
  </si>
  <si>
    <t>5E9E547F93D512B0F2A9AAF1ED5BD05988244793581270FEC31F8AA379FDFFA491E2B6</t>
  </si>
  <si>
    <t>경량천장철골틀 해체  9.5mm 석고보드 2겹 (천장틀+몰딩+커텐박스등 포함)  M2  유지 3-2-3   ( 호표 120 )</t>
  </si>
  <si>
    <t>유지 3-2-3</t>
  </si>
  <si>
    <t>호표 206</t>
  </si>
  <si>
    <t>5E9E547F93611200E5F75560B73BB9</t>
  </si>
  <si>
    <t>5E9E547F93611200E5F75560B73F145E9E547F93611200E5F75560B73BB9</t>
  </si>
  <si>
    <t>석고판 해체</t>
  </si>
  <si>
    <t>천장</t>
  </si>
  <si>
    <t>호표 207</t>
  </si>
  <si>
    <t>5E9E547F93611200E5F750FF3BCCFF</t>
  </si>
  <si>
    <t>5E9E547F93611200E5F75560B73F145E9E547F93611200E5F750FF3BCCFF</t>
  </si>
  <si>
    <t>경량천장철골틀 해체  12mm 암면흡음텍스 (천장틀+몰딩+커텐박스등 포함)  M2  유지 3-2-3   ( 호표 121 )</t>
  </si>
  <si>
    <t>5E9E547F93611200E5F75560B73C405E9E547F93611200E5F75560B73BB9</t>
  </si>
  <si>
    <t>흡음텍스 해체</t>
  </si>
  <si>
    <t>호표 208</t>
  </si>
  <si>
    <t>5E9E547F93611200E5F7545A6CEC09</t>
  </si>
  <si>
    <t>5E9E547F93611200E5F75560B73C405E9E547F93611200E5F7545A6CEC09</t>
  </si>
  <si>
    <t>경량천장철골틀 해체  알루미늄천정재 (천장틀+몰딩+커텐박스등 포함)  M2  유지 3-2-3   ( 호표 122 )</t>
  </si>
  <si>
    <t>5E9E547F93611200E5F75560B73D665E9E547F93611200E5F75560B73BB9</t>
  </si>
  <si>
    <t>5E9E547F93611200E5F75560B73D665E9E547F93611200E5F7545A6CEC09</t>
  </si>
  <si>
    <t>경량천장철골틀 해체  SMC천정재 (천장틀+몰딩+커텐박스등 포함)  M2  유지 3-2-3   ( 호표 123 )</t>
  </si>
  <si>
    <t>5E9E547F93611200E5F75560B7325C5E9E547F93611200E5F75560B73BB9</t>
  </si>
  <si>
    <t>5E9E547F93611200E5F75560B7325C5E9E547F93611200E5F7545A6CEC09</t>
  </si>
  <si>
    <t>경량칸막이 해체  GB12.5mm 2겹 양면+C STUD(C-50)  M2  유지 3-2-5   ( 호표 124 )</t>
  </si>
  <si>
    <t>유지 3-2-5</t>
  </si>
  <si>
    <t>경량벽체철골틀 해체</t>
  </si>
  <si>
    <t>호표 209</t>
  </si>
  <si>
    <t>5E9E547F93611200E5F753B3E2E2A1</t>
  </si>
  <si>
    <t>5E9E547F93611200E5F753B3E2E2A45E9E547F93611200E5F753B3E2E2A1</t>
  </si>
  <si>
    <t>경량칸막이 해체  GB12.5mm 2겹 양면+C STUD(C-100)  M2  유지 3-2-5   ( 호표 125 )</t>
  </si>
  <si>
    <t>5E9E547F93611200E5F753B3E2E19B5E9E547F93611200E5F753B3E2E2A1</t>
  </si>
  <si>
    <t>비닐계바닥재 해체  3mm  M2  유지 3-2-8   ( 호표 126 )</t>
  </si>
  <si>
    <t>유지 3-2-8</t>
  </si>
  <si>
    <t>PVC계바닥재 해체</t>
  </si>
  <si>
    <t>호표 210</t>
  </si>
  <si>
    <t>5E9E547F93611200E5F75E5D9AF410</t>
  </si>
  <si>
    <t>5E9E547F93611200E5F75E5D9AF7E55E9E547F93611200E5F75E5D9AF410</t>
  </si>
  <si>
    <t>타일 해체  바닥, 7.5mm+몰탈5.5mm  M2  유지 3-2-9   ( 호표 127 )</t>
  </si>
  <si>
    <t>유지 3-2-9</t>
  </si>
  <si>
    <t>타일공</t>
  </si>
  <si>
    <t>노임 12</t>
  </si>
  <si>
    <t>5E40348DB33712E0DA7192D8353B1A971A69C3</t>
  </si>
  <si>
    <t>5E9E547F93611200E5F75F648BA5595E40348DB33712E0DA7192D8353B1A971A69C3</t>
  </si>
  <si>
    <t>5E9E547F93611200E5F75F648BA5595E40348DB33712E0DA7192D8353B1A971A6BFB</t>
  </si>
  <si>
    <t>인력품의 6%</t>
  </si>
  <si>
    <t>5E9E547F93611200E5F75F648BA5595F86A49573FA12C0D82C80CB8A0B001</t>
  </si>
  <si>
    <t>타일 해체  벽체, 8mm+접착제  M2  유지 3-2-9   ( 호표 128 )</t>
  </si>
  <si>
    <t>5E9E547F93611200E5F75F648BA3AB5E40348DB33712E0DA7192D8353B1A971A69C3</t>
  </si>
  <si>
    <t>5E9E547F93611200E5F75F648BA3AB5E40348DB33712E0DA7192D8353B1A971A6BFB</t>
  </si>
  <si>
    <t>5E9E547F93611200E5F75F648BA3AB5F86A49573FA12C0D82C80CB8A0B001</t>
  </si>
  <si>
    <t>대리석 해체  바닥, 30mm  M2  유지 3-2-9   ( 호표 129 )</t>
  </si>
  <si>
    <t>석공</t>
  </si>
  <si>
    <t>노임 15</t>
  </si>
  <si>
    <t>5E40348DB33712E0DA7192D8353B1A971A6827</t>
  </si>
  <si>
    <t>5E9E547F93611200E5F75F6489F9AA5E40348DB33712E0DA7192D8353B1A971A6827</t>
  </si>
  <si>
    <t>5E9E547F93611200E5F75F6489F9AA5E40348DB33712E0DA7192D8353B1A971A6BFB</t>
  </si>
  <si>
    <t>5E9E547F93611200E5F75F6489F9AA5F86A49573FA12C0D82C80CB8A0B001</t>
  </si>
  <si>
    <t>모트타르 해체  바닥, 10mm  M2     ( 호표 130 )</t>
  </si>
  <si>
    <t>5E9E547F936112108B5B5D764A73335E40348DB33712E0DA7192D8353B1A971A6BFB</t>
  </si>
  <si>
    <t>모트타르 해체  바닥, 21mm  M2     ( 호표 131 )</t>
  </si>
  <si>
    <t>5E9E547F936112108B5B5D764A707F5E40348DB33712E0DA7192D8353B1A971A6BFB</t>
  </si>
  <si>
    <t>편개도어해체  스틸문틀+우드문짝, 하드웨어 포함  M2     ( 호표 132 )</t>
  </si>
  <si>
    <t>5E9E547CC3A81230C33D02D36130D85E40348DB33712E0DA7192D8353B1A971A6BFB</t>
  </si>
  <si>
    <t>양개도어해체  스틸문틀+우드문짝, 하드웨어 포함  M2     ( 호표 133 )</t>
  </si>
  <si>
    <t>5E9E547CC3A81230C33D02D36133AC5E40348DB33712E0DA7192D8353B1A971A6BFB</t>
  </si>
  <si>
    <t>스텐레스창호해체  유리(12mm강화) 및 하드웨어 포함  M2     ( 호표 134 )</t>
  </si>
  <si>
    <t>용접공</t>
  </si>
  <si>
    <t>노임 5</t>
  </si>
  <si>
    <t>5E40348DB33712E0DA7192D8353B1A971A6AD0</t>
  </si>
  <si>
    <t>5E9E547CC3A81230C33D02D3602B935E40348DB33712E0DA7192D8353B1A971A6AD0</t>
  </si>
  <si>
    <t>5E9E547CC3A81230C33D02D3602B935E40348DB33712E0DA7192D8353B1A971A6BFB</t>
  </si>
  <si>
    <t>5E9E547CC3A81230C33D02D3602B935F86A49573FA12C0D82C80CB8A0B001</t>
  </si>
  <si>
    <t>방범셔터해체  하드웨어 포함  M2     ( 호표 135 )</t>
  </si>
  <si>
    <t>5E9E547CC3A81230C33D02D368604D5E40348DB33712E0DA7192D8353B1A971A6AD0</t>
  </si>
  <si>
    <t>5E9E547CC3A81230C33D02D368604D5E40348DB33712E0DA7192D8353B1A971A6BFB</t>
  </si>
  <si>
    <t>5E9E547CC3A81230C33D02D368604D5F86A49573FA12C0D82C80CB8A0B001</t>
  </si>
  <si>
    <t>카스토퍼해체  150*120*950mm  EA     ( 호표 136 )</t>
  </si>
  <si>
    <t>5E9E547CC3A81230C33D02D7DDE0E25E40348DB33712E0DA7192D8353B1A971A6BFB</t>
  </si>
  <si>
    <t>점자블럭해체  300*300  EA     ( 호표 137 )</t>
  </si>
  <si>
    <t>5E9E547CC3A81230C33D02D7DDE1895E40348DB33712E0DA7192D8353B1A971A6BFB</t>
  </si>
  <si>
    <t>횡단보도해체  5100*3680  EA     ( 호표 138 )</t>
  </si>
  <si>
    <t>5E9E547CC3A81230C33D02D7DE86465E40348DB33712E0DA7192D8353B1A971A6BFB</t>
  </si>
  <si>
    <t>기존차도사인변경  6500*2700  EA     ( 호표 139 )</t>
  </si>
  <si>
    <t>5E9E547CC3A81230C33D02D7DFAD6F5E40348DB33712E0DA7192D8353B1A971A6BFB</t>
  </si>
  <si>
    <t>기존차도사인변경  6800*2700  EA     ( 호표 140 )</t>
  </si>
  <si>
    <t>5E9E547CC3A81230C33D02D7DFAD6D5E40348DB33712E0DA7192D8353B1A971A6BFB</t>
  </si>
  <si>
    <t>위생기구 해체  세면대,양변기등  EA     ( 호표 141 )</t>
  </si>
  <si>
    <t>콘크리트구조물 헐기(인력)</t>
  </si>
  <si>
    <t>소형브레이커(전기식), 철근, 2.3m3/일당</t>
  </si>
  <si>
    <t>호표 211</t>
  </si>
  <si>
    <t>5E9E547F93D512B0F2A9AAF546DD0C</t>
  </si>
  <si>
    <t>5E9E547CC3A81230C33D05A36501285E9E547F93D512B0F2A9AAF546DD0C</t>
  </si>
  <si>
    <t>방습거울 해체    M2     ( 호표 142 )</t>
  </si>
  <si>
    <t>5E9E547CC3A81230C33D05A36500015E40348DB33712E0DA7192D8353B1A971A6BFB</t>
  </si>
  <si>
    <t>화장실칸막이 해체    M2     ( 호표 143 )</t>
  </si>
  <si>
    <t>5E9E547CC3A81230C33D05A36503D55E9E547F93611200E5F753B3E2E2A1</t>
  </si>
  <si>
    <t>소변기칸막이 해체  450*1200  EA     ( 호표 144 )</t>
  </si>
  <si>
    <t>5E9E547CC3A81230C33D05A36502CE5E9E547F93611200E5F753B3E2E2A1</t>
  </si>
  <si>
    <t>접수대 해체  L(6100+1650+300)*W900*H800  EA     ( 호표 145 )</t>
  </si>
  <si>
    <t>5E9E547CC3A81230C33D04803608685E40348DB33712E0DA7192D8353B1A971A6BFB</t>
  </si>
  <si>
    <t>각파이프보강  ㅁ30*30*1.6mm(비노출/도장유)  M     ( 호표 146 )</t>
  </si>
  <si>
    <t>일반구조용각형강관</t>
  </si>
  <si>
    <t>일반구조용각형강관, 각형강관, 30*30*1.6mm</t>
  </si>
  <si>
    <t>자재 117</t>
  </si>
  <si>
    <t>59C7D431231512E03540D5250F773F0E1F9BDB</t>
  </si>
  <si>
    <t>5E9FB45A33D112A0BA21BDE0C363BE59C7D431231512E03540D5250F773F0E1F9BDB</t>
  </si>
  <si>
    <t>제품 설치, 일반철재</t>
  </si>
  <si>
    <t>호표 147</t>
  </si>
  <si>
    <t>5E9FE48AA36612105B8781F8F0A102</t>
  </si>
  <si>
    <t>5E9FB45A33D112A0BA21BDE0C363BE5E9FE48AA36612105B8781F8F0A102</t>
  </si>
  <si>
    <t>5E9FB45A33D112A0BA21BDE0C363BE5E9FA46D53A812706EAB3564B9CFC3</t>
  </si>
  <si>
    <t>5E9FB45A33D112A0BA21BDE0C363BE599A844B13A712702DCAD82B5DFA79CCC92B1D</t>
  </si>
  <si>
    <t>잡철물 제작 및 설치  제품 설치, 일반철재  kg  건축 8-3-1   ( 호표 147 )</t>
  </si>
  <si>
    <t>건축 8-3-1</t>
  </si>
  <si>
    <t>철공</t>
  </si>
  <si>
    <t>노임 4</t>
  </si>
  <si>
    <t>5E40348DB33712E0DA7192D8353B1A971A6BF0</t>
  </si>
  <si>
    <t>5E9FE48AA36612105B8781F8F0A1025E40348DB33712E0DA7192D8353B1A971A6BF0</t>
  </si>
  <si>
    <t>5E9FE48AA36612105B8781F8F0A1025E40348DB33712E0DA7192D8353B1A971A6AD0</t>
  </si>
  <si>
    <t>5E9FE48AA36612105B8781F8F0A1025E40348DB33712E0DA7192D8353B1A971A6BFA</t>
  </si>
  <si>
    <t>5E9FE48AA36612105B8781F8F0A1025E40348DB33712E0DA7192D8353B1A971A6BFB</t>
  </si>
  <si>
    <t>5E9FE48AA36612105B8781F8F0A1025F86A49573FA12C0D82C80CB8A0B001</t>
  </si>
  <si>
    <t>5E9FE48AA36612105B8781F8F0A1025F86A49573FA12C0D82C80CB8A08002</t>
  </si>
  <si>
    <t>녹막이페인트 붓칠  철재면, 1회 2종  M2  건축 11-2-6   ( 호표 148 )</t>
  </si>
  <si>
    <t>건축 11-2-6</t>
  </si>
  <si>
    <t>녹막이 페인트칠 재료비</t>
  </si>
  <si>
    <t>철재면, 1회, 2종</t>
  </si>
  <si>
    <t>호표 149</t>
  </si>
  <si>
    <t>5E9FA46D53A812706EAA112F5461A9</t>
  </si>
  <si>
    <t>5E9FA46D53A812706EAB3564B9CFC35E9FA46D53A812706EAA112F5461A9</t>
  </si>
  <si>
    <t>녹막이 페인트칠</t>
  </si>
  <si>
    <t>철재면 1회 노무비</t>
  </si>
  <si>
    <t>호표 150</t>
  </si>
  <si>
    <t>5E9FA46D53A812706EAA10095292E8</t>
  </si>
  <si>
    <t>5E9FA46D53A812706EAB3564B9CFC35E9FA46D53A812706EAA10095292E8</t>
  </si>
  <si>
    <t>녹막이 페인트칠 재료비  철재면, 1회, 2종  M2     ( 호표 149 )</t>
  </si>
  <si>
    <t>방청페인트</t>
  </si>
  <si>
    <t>방청페인트, KSM6030-1종2류, 광명단페인트</t>
  </si>
  <si>
    <t>자재 102</t>
  </si>
  <si>
    <t>59B574CFA3AB12F03D8D2DC7FE6B60F519B1F9</t>
  </si>
  <si>
    <t>5E9FA46D53A812706EAA112F5461A959B574CFA3AB12F03D8D2DC7FE6B60F519B1F9</t>
  </si>
  <si>
    <t>시너</t>
  </si>
  <si>
    <t>시너, KSM6060, 2종</t>
  </si>
  <si>
    <t>자재 114</t>
  </si>
  <si>
    <t>59B574CFA3AB12F030CC34D9506CD1D97E7B73</t>
  </si>
  <si>
    <t>5E9FA46D53A812706EAA112F5461A959B574CFA3AB12F030CC34D9506CD1D97E7B73</t>
  </si>
  <si>
    <t>녹막이 페인트칠  철재면 1회 노무비  M2  건축 11-2-6   ( 호표 150 )</t>
  </si>
  <si>
    <t>도장공</t>
  </si>
  <si>
    <t>노임 13</t>
  </si>
  <si>
    <t>5E40348DB33712E0DA7192D8353B1A971A69C2</t>
  </si>
  <si>
    <t>5E9FA46D53A812706EAA10095292E85E40348DB33712E0DA7192D8353B1A971A69C2</t>
  </si>
  <si>
    <t>5E9FA46D53A812706EAA10095292E85E40348DB33712E0DA7192D8353B1A971A6BFB</t>
  </si>
  <si>
    <t>공구손료 및 잡재료비</t>
  </si>
  <si>
    <t>인력품의 2%</t>
  </si>
  <si>
    <t>5E9FA46D53A812706EAA10095292E85F86A49573FA12C0D82C80CB8A0B001</t>
  </si>
  <si>
    <t>도어록 설치 / 일반도어록 강재창호  재료비 별도  개소  건축 10-2-3   ( 호표 151 )</t>
  </si>
  <si>
    <t>건축 10-2-3</t>
  </si>
  <si>
    <t>창호공</t>
  </si>
  <si>
    <t>노임 8</t>
  </si>
  <si>
    <t>5E40348DB33712E0DA7192D8353B1A971A69CF</t>
  </si>
  <si>
    <t>5E9F841873661240141DA9F71EAB535E40348DB33712E0DA7192D8353B1A971A69CF</t>
  </si>
  <si>
    <t>5E9F841873661240141DA9F71EAB535F86A49573FA12C0D82C80CB8A0B001</t>
  </si>
  <si>
    <t>강관 조립말비계(이동식)설치 및 해체  높이 2m, 노무비  대  공통 2-7-6   ( 호표 152 )</t>
  </si>
  <si>
    <t>공통 2-7-6</t>
  </si>
  <si>
    <t>비계공</t>
  </si>
  <si>
    <t>노임 3</t>
  </si>
  <si>
    <t>5E40348DB33712E0DA7192D8353B1A971A6BFF</t>
  </si>
  <si>
    <t>5E9F54EB13C412A0B5F32F56B4F65F5E40348DB33712E0DA7192D8353B1A971A6BFF</t>
  </si>
  <si>
    <t>5E9F54EB13C412A0B5F32F56B4F65F5E40348DB33712E0DA7192D8353B1A971A6BFB</t>
  </si>
  <si>
    <t>타일 붙임 / 접착 붙이기  벽, 타일 0.21∼0.40m2 이하, 28m2/일당  M2  건축 3-2-3   ( 호표 153 )</t>
  </si>
  <si>
    <t>5E9F9404332E12C0B04806894C85605E40348DB33712E0DA7192D8353B1A971A69C3</t>
  </si>
  <si>
    <t>5E9F9404332E12C0B04806894C85605E40348DB33712E0DA7192D8353B1A971A6BFB</t>
  </si>
  <si>
    <t>5E9F9404332E12C0B04806894C85605F86A49573FA12C0D82C80CB8A0B001</t>
  </si>
  <si>
    <t>줄눈 모르타르(배합품 포함)  배합용적비 1:1(백시멘트), 모래 별도  M3  건축 9-1-1   ( 호표 154 )</t>
  </si>
  <si>
    <t>건축 9-1-1</t>
  </si>
  <si>
    <t>특수시멘트</t>
  </si>
  <si>
    <t>특수시멘트, 백색시멘트</t>
  </si>
  <si>
    <t>자재 34</t>
  </si>
  <si>
    <t>59B5642753AF128024CC2F2E2775EA06CADB9B</t>
  </si>
  <si>
    <t>5E9F9404332E12F006BAEA65CBB42059B5642753AF128024CC2F2E2775EA06CADB9B</t>
  </si>
  <si>
    <t>(별도)</t>
  </si>
  <si>
    <t>자재 5</t>
  </si>
  <si>
    <t>599A844B13221210B41FF72CECD916CD1B736A</t>
  </si>
  <si>
    <t>5E9F9404332E12F006BAEA65CBB420599A844B13221210B41FF72CECD916CD1B736A</t>
  </si>
  <si>
    <t>5E9F9404332E12F006BAEA65CBB4205E40348DB33712E0DA7192D8353B1A971A6BFB</t>
  </si>
  <si>
    <t>타일 붙임 / 접착 붙이기  벽, 타일 0.11∼0.20m2 이하, 26m2/일당  M2  건축 3-2-3   ( 호표 155 )</t>
  </si>
  <si>
    <t>5E9F9404332E12C0B04806894C84595E40348DB33712E0DA7192D8353B1A971A69C3</t>
  </si>
  <si>
    <t>5E9F9404332E12C0B04806894C84595E40348DB33712E0DA7192D8353B1A971A6BFB</t>
  </si>
  <si>
    <t>5E9F9404332E12C0B04806894C84595F86A49573FA12C0D82C80CB8A0B001</t>
  </si>
  <si>
    <t>플로어링 마루 설치    M2  건축 5-1-3   ( 호표 156 )</t>
  </si>
  <si>
    <t>건축 5-1-3</t>
  </si>
  <si>
    <t>5E9FD4A1A34C12C0C45FD6B19A31A55E40348DB33712E0DA7192D8353B1A971A6824</t>
  </si>
  <si>
    <t>5E9FD4A1A34C12C0C45FD6B19A31A55E40348DB33712E0DA7192D8353B1A971A6BFB</t>
  </si>
  <si>
    <t>5E9FD4A1A34C12C0C45FD6B19A31A55F86A49573FA12C0D82C80CB8A0B001</t>
  </si>
  <si>
    <t>벽체합판 설치  합판 별도  M2  건축 4-2-3   ( 호표 157 )</t>
  </si>
  <si>
    <t>건축 4-2-3</t>
  </si>
  <si>
    <t>건축목공</t>
  </si>
  <si>
    <t>노임 7</t>
  </si>
  <si>
    <t>5E40348DB33712E0DA7192D8353B1A971A69C8</t>
  </si>
  <si>
    <t>5E9FB451D3B812A0522E8EEB74C1F55E40348DB33712E0DA7192D8353B1A971A69C8</t>
  </si>
  <si>
    <t>5E9FB451D3B812A0522E8EEB74C1F55E40348DB33712E0DA7192D8353B1A971A6BFB</t>
  </si>
  <si>
    <t>5E9FB451D3B812A0522E8EEB74C1F55F86A49573FA12C0D82C80CB8A0B001</t>
  </si>
  <si>
    <t>수밀코킹  재료비 별도  M  건축 6-6-1   ( 호표 158 )</t>
  </si>
  <si>
    <t>코킹공</t>
  </si>
  <si>
    <t>기타 직종</t>
  </si>
  <si>
    <t>노임 18</t>
  </si>
  <si>
    <t>5E40348DB33712E0DA7196B3852BCD083E72E4</t>
  </si>
  <si>
    <t>5E9FC4BFE38312B09738D8800EF9975E40348DB33712E0DA7196B3852BCD083E72E4</t>
  </si>
  <si>
    <t>에폭시 코팅(롤러칠 노무비)  하도1회, 퍼티 및 연마, 에폭시 페인트 2회칠 기준  M2  건축 11-2-8   ( 호표 159 )</t>
  </si>
  <si>
    <t>건축 11-2-8</t>
  </si>
  <si>
    <t>5E9FA46623A1122062848413AC558F5E40348DB33712E0DA7192D8353B1A971A69C2</t>
  </si>
  <si>
    <t>5E9FA46623A1122062848413AC558F5E40348DB33712E0DA7192D8353B1A971A6BFB</t>
  </si>
  <si>
    <t>5E9FA46623A1122062848413AC558F5F86A49573FA12C0D82C80CB8A0B001</t>
  </si>
  <si>
    <t>침투성방수  바닥  M2     ( 호표 160 )</t>
  </si>
  <si>
    <t>침투식방수액(분말)</t>
  </si>
  <si>
    <t>25KG/포</t>
  </si>
  <si>
    <t>자재 187</t>
  </si>
  <si>
    <t>5F290447F36A12F09E5496EA26FF5A1237A5E2</t>
  </si>
  <si>
    <t>5E9FC4B0633F12402AA95DB3BB4FE55F290447F36A12F09E5496EA26FF5A1237A5E2</t>
  </si>
  <si>
    <t>침투식방수액(액상)</t>
  </si>
  <si>
    <t>18KG/PL</t>
  </si>
  <si>
    <t>자재 188</t>
  </si>
  <si>
    <t>5F290447F36A12F09E5496EA26FF5A1237A5E1</t>
  </si>
  <si>
    <t>5E9FC4B0633F12402AA95DB3BB4FE55F290447F36A12F09E5496EA26FF5A1237A5E1</t>
  </si>
  <si>
    <t>시멘트(별도)</t>
  </si>
  <si>
    <t>자재 32</t>
  </si>
  <si>
    <t>59B5642753AF128024CC2F2E2775EA00A26955</t>
  </si>
  <si>
    <t>5E9FC4B0633F12402AA95DB3BB4FE559B5642753AF128024CC2F2E2775EA00A26955</t>
  </si>
  <si>
    <t>5E9FC4B0633F12402AA95DB3BB4FE5599A844B13221210B41FF72CECD916CD1B736A</t>
  </si>
  <si>
    <t>방수공</t>
  </si>
  <si>
    <t>노임 10</t>
  </si>
  <si>
    <t>5E40348DB33712E0DA7192D8353B1A971A69CD</t>
  </si>
  <si>
    <t>5E9FC4B0633F12402AA95DB3BB4FE55E40348DB33712E0DA7192D8353B1A971A69CD</t>
  </si>
  <si>
    <t>5E9FC4B0633F12402AA95DB3BB4FE55E40348DB33712E0DA7192D8353B1A971A6BFB</t>
  </si>
  <si>
    <t>스테인리스핸드레일  D50.8*1.5mm  M     ( 호표 161 )</t>
  </si>
  <si>
    <t>기계구조용스테인리스강관</t>
  </si>
  <si>
    <t>기계구조용스테인리스강관, ∮50.8*1.5mm</t>
  </si>
  <si>
    <t>자재 121</t>
  </si>
  <si>
    <t>59C7D431231512E03540DAABE4190B3BDC0A02</t>
  </si>
  <si>
    <t>5E9FE48413D712703CA335CB44A91C7A59C7D431231512E03540DAABE4190B3BDC0A02</t>
  </si>
  <si>
    <t>용접식난간 설치</t>
  </si>
  <si>
    <t>규격철물 설치, 경량철물(스테인리스)</t>
  </si>
  <si>
    <t>호표 164</t>
  </si>
  <si>
    <t>5E9FE48413E112D0815C89B538B824</t>
  </si>
  <si>
    <t>5E9FE48413D712703CA335CB44A91C7A5E9FE48413E112D0815C89B538B824</t>
  </si>
  <si>
    <t>5E9FE48413D712703CA335CB44A91C7A599A844B13A712702DCAD82B5DFA79CCC92A78</t>
  </si>
  <si>
    <t>스테인리스핸드레일  D31.8*1.5mm  M     ( 호표 162 )</t>
  </si>
  <si>
    <t>기계구조용스테인리스강관, ∮31.8*1.5mm</t>
  </si>
  <si>
    <t>자재 120</t>
  </si>
  <si>
    <t>59C7D431231512E03540DAABE4190B3BDC085D</t>
  </si>
  <si>
    <t>5E9FE48413D712703CA335CB44A91D0159C7D431231512E03540DAABE4190B3BDC085D</t>
  </si>
  <si>
    <t>5E9FE48413D712703CA335CB44A91D015E9FE48413E112D0815C89B538B824</t>
  </si>
  <si>
    <t>5E9FE48413D712703CA335CB44A91D01599A844B13A712702DCAD82B5DFA79CCC92A78</t>
  </si>
  <si>
    <t>스테인리스 CAP  D60*1.2t  개     ( 호표 163 )</t>
  </si>
  <si>
    <t>스테인리스강판</t>
  </si>
  <si>
    <t>스테인리스강판, STS304, 1.2mm</t>
  </si>
  <si>
    <t>자재 26</t>
  </si>
  <si>
    <t>59B5642753B812204B4FD1D3E07F9D75FA53B6</t>
  </si>
  <si>
    <t>5E9FE48413E112D0815EB7B0B3D84459B5642753B812204B4FD1D3E07F9D75FA53B6</t>
  </si>
  <si>
    <t>현장제작 설치, 경량철재</t>
  </si>
  <si>
    <t>호표 165</t>
  </si>
  <si>
    <t>5E9FE48AA35512B070228EAC7AFD0D</t>
  </si>
  <si>
    <t>5E9FE48413E112D0815EB7B0B3D8445E9FE48AA35512B070228EAC7AFD0D</t>
  </si>
  <si>
    <t>5E9FE48413E112D0815EB7B0B3D844599A844B13A712702DCAD82B5DFA79CCC92A78</t>
  </si>
  <si>
    <t>용접식난간 설치  규격철물 설치, 경량철물(스테인리스)  kg  건축 8-2-1   ( 호표 164 )</t>
  </si>
  <si>
    <t>건축 8-2-1</t>
  </si>
  <si>
    <t>5E9FE48413E112D0815C89B538B8245E40348DB33712E0DA7192D8353B1A971A6AD0</t>
  </si>
  <si>
    <t>5E9FE48413E112D0815C89B538B8245E40348DB33712E0DA7192D8353B1A971A6BF0</t>
  </si>
  <si>
    <t>5E9FE48413E112D0815C89B538B8245E40348DB33712E0DA7192D8353B1A971A6BFB</t>
  </si>
  <si>
    <t>5E9FE48413E112D0815C89B538B8245F86A49573FA12C0D82C80CB8A0B001</t>
  </si>
  <si>
    <t>5E9FE48413E112D0815C89B538B8245F86A49573FA12C0D82C80CB8A08002</t>
  </si>
  <si>
    <t>잡철물 제작 및 설치  현장제작 설치, 경량철재  kg  건축 8-3-1   ( 호표 165 )</t>
  </si>
  <si>
    <t>5E9FE48AA35512B070228EAC7AFD0D5E40348DB33712E0DA7192D8353B1A971A6BF0</t>
  </si>
  <si>
    <t>5E9FE48AA35512B070228EAC7AFD0D5E40348DB33712E0DA7192D8353B1A971A6AD0</t>
  </si>
  <si>
    <t>5E9FE48AA35512B070228EAC7AFD0D5E40348DB33712E0DA7192D8353B1A971A6BFA</t>
  </si>
  <si>
    <t>5E9FE48AA35512B070228EAC7AFD0D5E40348DB33712E0DA7192D8353B1A971A6BFB</t>
  </si>
  <si>
    <t>인력품의 4%</t>
  </si>
  <si>
    <t>5E9FE48AA35512B070228EAC7AFD0D5F86A49573FA12C0D82C80CB8A0B001</t>
  </si>
  <si>
    <t>5E9FE48AA35512B070228EAC7AFD0D5F86A49573FA12C0D82C80CB8A08002</t>
  </si>
  <si>
    <t>스테인리스강판보강  5.0mm  M2     ( 호표 166 )</t>
  </si>
  <si>
    <t>스테인리스강판, STS304, 5.0mm</t>
  </si>
  <si>
    <t>자재 28</t>
  </si>
  <si>
    <t>59B5642753B812204B4FD1D3E10CF627D97A58</t>
  </si>
  <si>
    <t>5E9FB45A33D112A0BA21BDE0C63DA659B5642753B812204B4FD1D3E10CF627D97A58</t>
  </si>
  <si>
    <t>5E9FB45A33D112A0BA21BDE0C63DA65E9FE48AA35512B070228EAC7AFD0D</t>
  </si>
  <si>
    <t>5E9FB45A33D112A0BA21BDE0C63DA6599A844B13A712702DCAD82B5DFA79CCC92A78</t>
  </si>
  <si>
    <t>잡철물 제작 및 설치  현장제작 설치, 일반철재  kg  건축 8-3-1   ( 호표 167 )</t>
  </si>
  <si>
    <t>5E9FE48AA35512B070228CFFA5A6645E40348DB33712E0DA7192D8353B1A971A6BF0</t>
  </si>
  <si>
    <t>5E9FE48AA35512B070228CFFA5A6645E40348DB33712E0DA7192D8353B1A971A6AD0</t>
  </si>
  <si>
    <t>5E9FE48AA35512B070228CFFA5A6645E40348DB33712E0DA7192D8353B1A971A6BFA</t>
  </si>
  <si>
    <t>5E9FE48AA35512B070228CFFA5A6645E40348DB33712E0DA7192D8353B1A971A6BFB</t>
  </si>
  <si>
    <t>5E9FE48AA35512B070228CFFA5A6645F86A49573FA12C0D82C80CB8A0B001</t>
  </si>
  <si>
    <t>5E9FE48AA35512B070228CFFA5A6645F86A49573FA12C0D82C80CB8A08002</t>
  </si>
  <si>
    <t>유성페인트 붓칠  철재면, 2회 1급  M2  건축 11-2-4   ( 호표 168 )</t>
  </si>
  <si>
    <t>건축 11-2-4</t>
  </si>
  <si>
    <t>유성페인트 붓칠 재료비</t>
  </si>
  <si>
    <t>철재면, 2회, 1급</t>
  </si>
  <si>
    <t>호표 169</t>
  </si>
  <si>
    <t>5E9FA46E631F1280BC975BE7B576BF</t>
  </si>
  <si>
    <t>5E9FA46E631F1280BC975BE3DC544A5E9FA46E631F1280BC975BE7B576BF</t>
  </si>
  <si>
    <t>철재면 2회 노무비</t>
  </si>
  <si>
    <t>호표 170</t>
  </si>
  <si>
    <t>5E9FA46E631F1280BC975BE7B726C8</t>
  </si>
  <si>
    <t>5E9FA46E631F1280BC975BE3DC544A5E9FA46E631F1280BC975BE7B726C8</t>
  </si>
  <si>
    <t>유성페인트 붓칠 재료비  철재면, 2회, 1급  M2     ( 호표 169 )</t>
  </si>
  <si>
    <t>조합페인트</t>
  </si>
  <si>
    <t>조합페인트, KSM6020-1종1급, 백색</t>
  </si>
  <si>
    <t>자재 103</t>
  </si>
  <si>
    <t>59B574CFA3AB12F03D8D2968137A9F5F67401F</t>
  </si>
  <si>
    <t>5E9FA46E631F1280BC975BE7B576BF59B574CFA3AB12F03D8D2968137A9F5F67401F</t>
  </si>
  <si>
    <t>시너, KSM6060, 1종</t>
  </si>
  <si>
    <t>자재 113</t>
  </si>
  <si>
    <t>59B574CFA3AB12F030CC34D9506CD1D97E7B72</t>
  </si>
  <si>
    <t>5E9FA46E631F1280BC975BE7B576BF59B574CFA3AB12F030CC34D9506CD1D97E7B72</t>
  </si>
  <si>
    <t>유성페인트 붓칠  철재면 2회 노무비  M2  건축 11-2-4   ( 호표 170 )</t>
  </si>
  <si>
    <t>5E9FA46E631F1280BC975BE7B726C85E40348DB33712E0DA7192D8353B1A971A69C2</t>
  </si>
  <si>
    <t>5E9FA46E631F1280BC975BE7B726C85E40348DB33712E0DA7192D8353B1A971A6BFB</t>
  </si>
  <si>
    <t>5E9FA46E631F1280BC975BE7B726C85F86A49573FA12C0D82C80CB8A0B001</t>
  </si>
  <si>
    <t>갈바륨강판보강  1.2mm(비노출/도장유)  M2     ( 호표 171 )</t>
  </si>
  <si>
    <t>합금화용융아연도금강판</t>
  </si>
  <si>
    <t>합금화용융아연도금강판, 갈바륨, 1.20mm</t>
  </si>
  <si>
    <t>자재 25</t>
  </si>
  <si>
    <t>59B5642753B812204B4FD0C8131446F4EE8CA9</t>
  </si>
  <si>
    <t>5E9FB45A33D112A0BA21BDE0C633A759B5642753B812204B4FD0C8131446F4EE8CA9</t>
  </si>
  <si>
    <t>5E9FB45A33D112A0BA21BDE0C633A75E9FE48AA35512B070228CFFA5A664</t>
  </si>
  <si>
    <t>5E9FB45A33D112A0BA21BDE0C633A75E9FA46D53A812706EAB3564B9CFC3</t>
  </si>
  <si>
    <t>5E9FB45A33D112A0BA21BDE0C633A7599A844B13A712702DCAD82B5DFA79CCC92B1D</t>
  </si>
  <si>
    <t>지정색분체도장  철재면  M2     ( 호표 172 )</t>
  </si>
  <si>
    <t>분체도장</t>
  </si>
  <si>
    <t>자재 104</t>
  </si>
  <si>
    <t>59B574CFA3AB12F03D8D2968137A9F5F6742C7</t>
  </si>
  <si>
    <t>5E9FA46E631F1280BC975BE3DC543D59B574CFA3AB12F03D8D2968137A9F5F6742C7</t>
  </si>
  <si>
    <t>5E9FA46E631F1280BC975BE3DC543D59B574CFA3AB12F030CC34D9506CD1D97E7B73</t>
  </si>
  <si>
    <t>주재료비의 4%</t>
  </si>
  <si>
    <t>5E9FA46E631F1280BC975BE3DC543D5F86A49573FA12C0D82C80CB8A0B001</t>
  </si>
  <si>
    <t>5E9FA46E631F1280BC975BE3DC543D5E40348DB33712E0DA7192D8353B1A971A69C2</t>
  </si>
  <si>
    <t>5E9FA46E631F1280BC975BE3DC543D5E40348DB33712E0DA7192D8353B1A971A6BFB</t>
  </si>
  <si>
    <t>각파이프보강  ㅁ20*20*1.6mm(비노출/도장유)  M     ( 호표 173 )</t>
  </si>
  <si>
    <t>일반구조용각형강관, 각형강관, 20*20*1.6mm</t>
  </si>
  <si>
    <t>자재 115</t>
  </si>
  <si>
    <t>59C7D431231512E03540D5250F773F0E1F9A3F</t>
  </si>
  <si>
    <t>5E9FB45A33D112A0BA21BDE0C361F059C7D431231512E03540D5250F773F0E1F9A3F</t>
  </si>
  <si>
    <t>5E9FB45A33D112A0BA21BDE0C361F05E9FE48AA36612105B8781F8F0A102</t>
  </si>
  <si>
    <t>5E9FB45A33D112A0BA21BDE0C361F05E9FA46D53A812706EAB3564B9CFC3</t>
  </si>
  <si>
    <t>5E9FB45A33D112A0BA21BDE0C361F0599A844B13A712702DCAD82B5DFA79CCC92B1D</t>
  </si>
  <si>
    <t>각파이프보강  ㅁ25*25*1.6mm(비노출/도장유)  M     ( 호표 174 )</t>
  </si>
  <si>
    <t>일반구조용각형강관, 각형강관, 25*25*1.6mm</t>
  </si>
  <si>
    <t>자재 116</t>
  </si>
  <si>
    <t>59C7D431231512E03540D5250F773F0E1F9BDE</t>
  </si>
  <si>
    <t>5E9FB45A33D112A0BA21BDE0C3629759C7D431231512E03540D5250F773F0E1F9BDE</t>
  </si>
  <si>
    <t>5E9FB45A33D112A0BA21BDE0C362975E9FE48AA36612105B8781F8F0A102</t>
  </si>
  <si>
    <t>5E9FB45A33D112A0BA21BDE0C362975E9FA46D53A812706EAB3564B9CFC3</t>
  </si>
  <si>
    <t>5E9FB45A33D112A0BA21BDE0C36297599A844B13A712702DCAD82B5DFA79CCC92B1D</t>
  </si>
  <si>
    <t>각파이프보강  ㅁ50*20*2.3mm(필름지)  M     ( 호표 175 )</t>
  </si>
  <si>
    <t>일반구조용각형강관, 각형강관, 50*30*1.6mm</t>
  </si>
  <si>
    <t>자재 118</t>
  </si>
  <si>
    <t>59C7D431231512E03540D5250F773F0E186B61</t>
  </si>
  <si>
    <t>5E9FB45A33D112A0BA21BDE0C3671959C7D431231512E03540D5250F773F0E186B61</t>
  </si>
  <si>
    <t>5E9FB45A33D112A0BA21BDE0C367195E9FE48AA36612105B8781F8F0A102</t>
  </si>
  <si>
    <t>5E9FB45A33D112A0BA21BDE0C367195E9FA46D53A812706EAB3564B9CFC3</t>
  </si>
  <si>
    <t>5E9FB45A33D112A0BA21BDE0C36719599A844B13A712702DCAD82B5DFA79CCC92B1D</t>
  </si>
  <si>
    <t>5E9FB45A33D112A0BA21BDE0C3671959B5642753D412C06439861D2844B5029CC0DE</t>
  </si>
  <si>
    <t>각파이프보강  ㅁ100*40*2.3mm(필름지)  M     ( 호표 176 )</t>
  </si>
  <si>
    <t>일반구조용각형강관, 각형강관, 100*50*2.3mm</t>
  </si>
  <si>
    <t>자재 119</t>
  </si>
  <si>
    <t>59C7D431231512E03540D5250F773F0E190BA2</t>
  </si>
  <si>
    <t>5E9FB45A33D112A0BA21BDE0C25A9F59C7D431231512E03540D5250F773F0E190BA2</t>
  </si>
  <si>
    <t>5E9FB45A33D112A0BA21BDE0C25A9F5E9FE48AA36612105B8781F8F0A102</t>
  </si>
  <si>
    <t>5E9FB45A33D112A0BA21BDE0C25A9F5E9FA46D53A812706EAB3564B9CFC3</t>
  </si>
  <si>
    <t>5E9FB45A33D112A0BA21BDE0C25A9F599A844B13A712702DCAD82B5DFA79CCC92B1D</t>
  </si>
  <si>
    <t>5E9FB45A33D112A0BA21BDE0C25A9F59B5642753D412C06439861D2844B5029CC0DE</t>
  </si>
  <si>
    <t>방습거울설치 - 합판 12mm+STS 1.5mm  5mm, 틀 포함  M2     ( 호표 177 )</t>
  </si>
  <si>
    <t>각재</t>
  </si>
  <si>
    <t>각재, 미송</t>
  </si>
  <si>
    <t>재</t>
  </si>
  <si>
    <t>자재 30</t>
  </si>
  <si>
    <t>59B5642753B812306975CCB1C7A554D8860ACB</t>
  </si>
  <si>
    <t>5E9F8417534D12E07273B56FA29A5059B5642753B812306975CCB1C7A554D8860ACB</t>
  </si>
  <si>
    <t>보통합판</t>
  </si>
  <si>
    <t>보통합판, 1급, 12*1220*2440mm</t>
  </si>
  <si>
    <t>자재 8</t>
  </si>
  <si>
    <t>599A844B131112B0682BCBE3F5EEDC21439BE6</t>
  </si>
  <si>
    <t>5E9F8417534D12E07273B56FA29A50599A844B131112B0682BCBE3F5EEDC21439BE6</t>
  </si>
  <si>
    <t>초산비닐계접착제, 일반목공용</t>
  </si>
  <si>
    <t>자재 93</t>
  </si>
  <si>
    <t>59B574CFA3B41250E28F3935F6523D49A9648C</t>
  </si>
  <si>
    <t>5E9F8417534D12E07273B56FA29A5059B574CFA3B41250E28F3935F6523D49A9648C</t>
  </si>
  <si>
    <t>5E9F8417534D12E07273B56FA29A505E40348DB33712E0DA7192D8353B1A971A69C8</t>
  </si>
  <si>
    <t>5E9F8417534D12E07273B56FA29A505E40348DB33712E0DA7192D8353B1A971A6BFB</t>
  </si>
  <si>
    <t>스테인리스강판, STS304, 1.5mm</t>
  </si>
  <si>
    <t>자재 27</t>
  </si>
  <si>
    <t>59B5642753B812204B4FD1D3E07F9D75FA53B7</t>
  </si>
  <si>
    <t>5E9F8417534D12E07273B56FA29A5059B5642753B812204B4FD1D3E07F9D75FA53B7</t>
  </si>
  <si>
    <t>5E9F8417534D12E07273B56FA29A505E9FE48AA35512B070228EAC7AFD0D</t>
  </si>
  <si>
    <t>거울</t>
  </si>
  <si>
    <t>거울, 1000*1000*5mm</t>
  </si>
  <si>
    <t>자재 125</t>
  </si>
  <si>
    <t>59D024D5437312302115C1823BFD9F8E62C151</t>
  </si>
  <si>
    <t>5E9F8417534D12E07273B56FA29A5059D024D5437312302115C1823BFD9F8E62C151</t>
  </si>
  <si>
    <t>5E9F8417534D12E07273B56FA29A505E40348DB33712E0DA7192D8353B1A971A69CE</t>
  </si>
  <si>
    <t>con'c, mortar면 바탕만들기  내부 친환경 노무비  M2  건축 11-1-1   ( 호표 178 )</t>
  </si>
  <si>
    <t>건축 11-1-1</t>
  </si>
  <si>
    <t>5E9FA47F932E12E03D480F0C580DEB5E40348DB33712E0DA7192D8353B1A971A69C2</t>
  </si>
  <si>
    <t>5E9FA47F932E12E03D480F0C580DEB5E40348DB33712E0DA7192D8353B1A971A6BFB</t>
  </si>
  <si>
    <t>5E9FA47F932E12E03D480F0C580DEB5F86A49573FA12C0D82C80CB8A0B001</t>
  </si>
  <si>
    <t>con'c, mortar면 바탕만들기 재료비  내부, 친환경  M2     ( 호표 179 )</t>
  </si>
  <si>
    <t>퍼티</t>
  </si>
  <si>
    <t>퍼티, 친환경, 내부</t>
  </si>
  <si>
    <t>자재 98</t>
  </si>
  <si>
    <t>59B574CFA3B41250E28F3D90E570F701E5BB31</t>
  </si>
  <si>
    <t>5E9FA47F932E12E03D480F0F2871A759B574CFA3B41250E28F3D90E570F701E5BB31</t>
  </si>
  <si>
    <t>연마지</t>
  </si>
  <si>
    <t>연마지, #120~180, 230*280mm</t>
  </si>
  <si>
    <t>자재 91</t>
  </si>
  <si>
    <t>59B574CCD3E1124069CE9D01AB31C575BDAC59</t>
  </si>
  <si>
    <t>5E9FA47F932E12E03D480F0F2871A759B574CCD3E1124069CE9D01AB31C575BDAC59</t>
  </si>
  <si>
    <t>수성페인트 롤러칠 재료비  내부, 2회, 친환경페인트(진품)  M2     ( 호표 180 )</t>
  </si>
  <si>
    <t>수성페인트</t>
  </si>
  <si>
    <t>수성페인트, 친환경(진품)</t>
  </si>
  <si>
    <t>자재 101</t>
  </si>
  <si>
    <t>59B574CFA3AB12F03D8430E16DBB229EDE247A</t>
  </si>
  <si>
    <t>5E9FA46F036B1260C21DF2683125C259B574CFA3AB12F03D8430E16DBB229EDE247A</t>
  </si>
  <si>
    <t>수성페인트 롤러칠  2회 노무비  M2  건축 11-2-2   ( 호표 181 )</t>
  </si>
  <si>
    <t>건축 11-2-2</t>
  </si>
  <si>
    <t>5E9FA46F036B1260C218706F46673E5E40348DB33712E0DA7192D8353B1A971A69C2</t>
  </si>
  <si>
    <t>5E9FA46F036B1260C218706F46673E5E40348DB33712E0DA7192D8353B1A971A6BFB</t>
  </si>
  <si>
    <t>5E9FA46F036B1260C218706F46673E5F86A49573FA12C0D82C80CB8A0B001</t>
  </si>
  <si>
    <t>석고보드면 바탕만들기  올퍼티 친환경 노무비  M2  건축 11-1-2   ( 호표 182 )</t>
  </si>
  <si>
    <t>건축 11-1-2</t>
  </si>
  <si>
    <t>바탕만들기</t>
  </si>
  <si>
    <t>석고보드면, 올퍼티</t>
  </si>
  <si>
    <t>자재 138</t>
  </si>
  <si>
    <t>5E9FA47F932E12E03D480CB4BF9C4C</t>
  </si>
  <si>
    <t>5E9FA47F932E12E03D480CB54774755E9FA47F932E12E03D480CB4BF9C4C</t>
  </si>
  <si>
    <t>철재면 바탕만들기  노무비  M2  건축 11-1-3   ( 호표 183 )</t>
  </si>
  <si>
    <t>건축 11-1-3</t>
  </si>
  <si>
    <t>5E9FA47F932E12E03D480E621BA4755E40348DB33712E0DA7192D8353B1A971A69C2</t>
  </si>
  <si>
    <t>5E9FA47F932E12E03D480E621BA4755E40348DB33712E0DA7192D8353B1A971A6BFB</t>
  </si>
  <si>
    <t>5E9FA47F932E12E03D480E621BA4755F86A49573FA12C0D82C80CB8A0B001</t>
  </si>
  <si>
    <t>석고보드면 바탕만들기  올퍼티 천장 친환경, 노무비  M2  건축 11-1-2   ( 호표 184 )</t>
  </si>
  <si>
    <t>5E9FA47F932E12E03D480CB544A0975E9FA47F932E12E03D480CB4BF9C4C</t>
  </si>
  <si>
    <t>5E9FA47F932E12E03D480CB544A0975F86A49573FA12C0D82C80CB8A0B001</t>
  </si>
  <si>
    <t>수성페인트 롤러칠  천장 2회 노무비  M2  건축 11-2-2   ( 호표 185 )</t>
  </si>
  <si>
    <t>5E9FA46F036B1260C21FBC011B974C5E40348DB33712E0DA7192D8353B1A971A69C2</t>
  </si>
  <si>
    <t>5E9FA46F036B1260C21FBC011B974C5E40348DB33712E0DA7192D8353B1A971A6BFB</t>
  </si>
  <si>
    <t>5E9FA46F036B1260C21FBC011B974C5F86A49573FA12C0D82C80CB8A08002</t>
  </si>
  <si>
    <t>5E9FA46F036B1260C21FBC011B974C5F86A49573FA12C0D82C80CB8A0B001</t>
  </si>
  <si>
    <t>차선도색/융착식 도료 수동식/신설공사  주차장,횡단보도(황색) / 자재[2019 품셈 준용]  M2  토목 1-8-9.4   ( 호표 186 )</t>
  </si>
  <si>
    <t>토목 1-8-9.4</t>
  </si>
  <si>
    <t>10M2</t>
  </si>
  <si>
    <t>호표 188</t>
  </si>
  <si>
    <t>5EBCE440436712F02E10018E3E8098</t>
  </si>
  <si>
    <t>5EBCE440436712F02E10018D1A4AAD5EBCE440436712F02E10018E3E8098</t>
  </si>
  <si>
    <t>차선도색/융착식 도료 수동식/신설공사  주차장,횡단보도(백색) / 자재[2019 품셈 준용]  M2  토목 1-8-9.4   ( 호표 187 )</t>
  </si>
  <si>
    <t>호표 189</t>
  </si>
  <si>
    <t>5EBCE440436712F02E10018E3DF9C5</t>
  </si>
  <si>
    <t>5EBCE440436712F02E10018D1C78A85EBCE440436712F02E10018E3DF9C5</t>
  </si>
  <si>
    <t>차선도색/융착식 도료 수동식/신설공사  주차장,횡단보도(황색) / 자재[2019 품셈 준용]  10M2  토목 1-8-9.4   ( 호표 188 )</t>
  </si>
  <si>
    <t>특수페인트</t>
  </si>
  <si>
    <t>특수페인트, 도로표지용, KSM-6080, 융착식, 황색 4종</t>
  </si>
  <si>
    <t>자재 106</t>
  </si>
  <si>
    <t>59B574CFA3AB12F03D8D27BC63000E05AA0193</t>
  </si>
  <si>
    <t>5EBCE440436712F02E10018E3E809859B574CFA3AB12F03D8D27BC63000E05AA0193</t>
  </si>
  <si>
    <t>특수페인트, 도로표지용, 융착식프라이머</t>
  </si>
  <si>
    <t>자재 107</t>
  </si>
  <si>
    <t>59B574CFA3AB12F03D8D27BF37FDC9AFD47F14</t>
  </si>
  <si>
    <t>5EBCE440436712F02E10018E3E809859B574CFA3AB12F03D8D27BF37FDC9AFD47F14</t>
  </si>
  <si>
    <t>프로판가스</t>
  </si>
  <si>
    <t>자재 19</t>
  </si>
  <si>
    <t>599AC424337E128058A7C4A31B749FA78AF19E</t>
  </si>
  <si>
    <t>5EBCE440436712F02E10018E3E8098599AC424337E128058A7C4A31B749FA78AF19E</t>
  </si>
  <si>
    <t>도로표지도료용 유리알</t>
  </si>
  <si>
    <t>1호(106-850um)</t>
  </si>
  <si>
    <t>자재 108</t>
  </si>
  <si>
    <t>59B574CFA3AB12F03EAA373415354BCAEE9589</t>
  </si>
  <si>
    <t>5EBCE440436712F02E10018E3E809859B574CFA3AB12F03EAA373415354BCAEE9589</t>
  </si>
  <si>
    <t>주재료비의 1%</t>
  </si>
  <si>
    <t>5EBCE440436712F02E10018E3E80985F86A49573FA12C0D82C80CB8A08002</t>
  </si>
  <si>
    <t>횡단보도,주차장 (재료비 별도)</t>
  </si>
  <si>
    <t>산근 1</t>
  </si>
  <si>
    <t>5EBCE440436712E0070A1224412B86</t>
  </si>
  <si>
    <t>5EBCE440436712F02E10018E3E80985EBCE440436712E0070A1224412B86</t>
  </si>
  <si>
    <t>차선도색/융착식 도료 수동식/신설공사  주차장,횡단보도(백색) / 자재[2019 품셈 준용]  10M2  토목 1-8-9.4   ( 호표 189 )</t>
  </si>
  <si>
    <t>특수페인트, 도로표지용, KSM-6080, 융착식, 백색 4종</t>
  </si>
  <si>
    <t>자재 105</t>
  </si>
  <si>
    <t>59B574CFA3AB12F03D8D27BC63000E05AA0192</t>
  </si>
  <si>
    <t>5EBCE440436712F02E10018E3DF9C559B574CFA3AB12F03D8D27BC63000E05AA0192</t>
  </si>
  <si>
    <t>5EBCE440436712F02E10018E3DF9C559B574CFA3AB12F03D8D27BF37FDC9AFD47F14</t>
  </si>
  <si>
    <t>5EBCE440436712F02E10018E3DF9C5599AC424337E128058A7C4A31B749FA78AF19E</t>
  </si>
  <si>
    <t>5EBCE440436712F02E10018E3DF9C559B574CFA3AB12F03EAA373415354BCAEE9589</t>
  </si>
  <si>
    <t>5EBCE440436712F02E10018E3DF9C55F86A49573FA12C0D82C80CB8A08002</t>
  </si>
  <si>
    <t>5EBCE440436712F02E10018E3DF9C55EBCE440436712E0070A1224412B86</t>
  </si>
  <si>
    <t>덤프트럭  4.5ton  HR  공통 8-3,4(0602)   ( 호표 190 )</t>
  </si>
  <si>
    <t>5988244793581230194DF6CC89801034A83F084D</t>
  </si>
  <si>
    <t>덤프트럭</t>
  </si>
  <si>
    <t>4.5ton</t>
  </si>
  <si>
    <t>호표 190</t>
  </si>
  <si>
    <t>A</t>
  </si>
  <si>
    <t>공통 8-3,4(0602)</t>
  </si>
  <si>
    <t>자재 2</t>
  </si>
  <si>
    <t>5988244793581230194DF6CC89801034A83F08</t>
  </si>
  <si>
    <t>5988244793581230194DF6CC89801034A83F084D5988244793581230194DF6CC89801034A83F08</t>
  </si>
  <si>
    <t>경유</t>
  </si>
  <si>
    <t>경유, 저유황</t>
  </si>
  <si>
    <t>자재 17</t>
  </si>
  <si>
    <t>599AC424336C12306476B3EEAEF6D4326A0ADB</t>
  </si>
  <si>
    <t>5988244793581230194DF6CC89801034A83F084D599AC424336C12306476B3EEAEF6D4326A0ADB</t>
  </si>
  <si>
    <t>주연료비의 38%</t>
  </si>
  <si>
    <t>5988244793581230194DF6CC89801034A83F084D5F86A49573FA12C0D82C80CB8A0B001</t>
  </si>
  <si>
    <t>화물차운전사</t>
  </si>
  <si>
    <t>노임 16</t>
  </si>
  <si>
    <t>5E40348DB33712E0DA7192D8353B1A971A6F5D</t>
  </si>
  <si>
    <t>5988244793581230194DF6CC89801034A83F084D5E40348DB33712E0DA7192D8353B1A971A6F5D</t>
  </si>
  <si>
    <t>덤프트럭  2.5ton  HR  공통 8-3,4(0602)   ( 호표 191 )</t>
  </si>
  <si>
    <t>5988244793581230194DF6CC8986BB8591635C49</t>
  </si>
  <si>
    <t>2.5ton</t>
  </si>
  <si>
    <t>호표 191</t>
  </si>
  <si>
    <t>자재 1</t>
  </si>
  <si>
    <t>5988244793581230194DF6CC8986BB8591635C</t>
  </si>
  <si>
    <t>5988244793581230194DF6CC8986BB8591635C495988244793581230194DF6CC8986BB8591635C</t>
  </si>
  <si>
    <t>5988244793581230194DF6CC8986BB8591635C49599AC424336C12306476B3EEAEF6D4326A0ADB</t>
  </si>
  <si>
    <t>5988244793581230194DF6CC8986BB8591635C495F86A49573FA12C0D82C80CB8A0B001</t>
  </si>
  <si>
    <t>5988244793581230194DF6CC8986BB8591635C495E40348DB33712E0DA7192D8353B1A971A6F5D</t>
  </si>
  <si>
    <t>인조가죽설치(가구)    M2     ( 호표 192 )</t>
  </si>
  <si>
    <t>인조가죽</t>
  </si>
  <si>
    <t>자재 179</t>
  </si>
  <si>
    <t>5F290447F36A12F09E5496EA26FF5A123224F3</t>
  </si>
  <si>
    <t>5E9E4414433312901FEC49A53EB88F5F290447F36A12F09E5496EA26FF5A123224F3</t>
  </si>
  <si>
    <t>주재료비의 5%</t>
  </si>
  <si>
    <t>5E9E4414433312901FEC49A53EB88F5F86A49573FA12C0D82C80CB8A0B001</t>
  </si>
  <si>
    <t>5E9E4414433312901FEC49A53EB88F5E40348DB33712E0DA7192D8353B1A971A6BFB</t>
  </si>
  <si>
    <t>MDF설치(가구)  MDF15.0mm  M2  건축 4-2-3   ( 호표 193 )</t>
  </si>
  <si>
    <t>중밀도섬유판, 15*1220*2440mm</t>
  </si>
  <si>
    <t>자재 11</t>
  </si>
  <si>
    <t>599A844B131112B0682BC93661CE002944FB66</t>
  </si>
  <si>
    <t>5E9E4414433312901FEC49A53EBE18599A844B131112B0682BC93661CE002944FB66</t>
  </si>
  <si>
    <t>5E9E4414433312901FEC49A53EBE185E9FB451D3B812A0522E8EEB74C1F5</t>
  </si>
  <si>
    <t>MDF설치(가구)  MDF9.0mm  M2  건축 4-2-3   ( 호표 194 )</t>
  </si>
  <si>
    <t>5E9E4414433312901FEC49A53EB996599A844B131112B0682BC93661CE002944FB64</t>
  </si>
  <si>
    <t>5E9E4414433312901FEC49A53EB9965E9FB451D3B812A0522E8EEB74C1F5</t>
  </si>
  <si>
    <t>우레탄도장(가구)  목재면  M2     ( 호표 195 )</t>
  </si>
  <si>
    <t>목재면 바탕만들기</t>
  </si>
  <si>
    <t>퍼티 및 연마 노무비</t>
  </si>
  <si>
    <t>호표 196</t>
  </si>
  <si>
    <t>5E9FA47F932E12E03D4809E0C0C6B5</t>
  </si>
  <si>
    <t>5E9E4414433312901FEC49A53EBD715E9FA47F932E12E03D4809E0C0C6B5</t>
  </si>
  <si>
    <t>바니시</t>
  </si>
  <si>
    <t>바니시, DHV-6400, 우레탄바니시</t>
  </si>
  <si>
    <t>자재 112</t>
  </si>
  <si>
    <t>59B574CFA3AB12F03FB121B5A7B501BC90F677</t>
  </si>
  <si>
    <t>5E9E4414433312901FEC49A53EBD7159B574CFA3AB12F03FB121B5A7B501BC90F677</t>
  </si>
  <si>
    <t>5E9E4414433312901FEC49A53EBD7159B574CFA3AB12F030CC34D9506CD1D97E7B72</t>
  </si>
  <si>
    <t>5E9E4414433312901FEC49A53EBD715F86A49573FA12C0D82C80CB8A0B001</t>
  </si>
  <si>
    <t>5E9E4414433312901FEC49A53EBD715E40348DB33712E0DA7192D8353B1A971A69C2</t>
  </si>
  <si>
    <t>5E9E4414433312901FEC49A53EBD715F86A49573FA12C0D82C80CB8A08002</t>
  </si>
  <si>
    <t>목재면 바탕만들기  퍼티 및 연마 노무비  M2  건축 11-1-4   ( 호표 196 )</t>
  </si>
  <si>
    <t>건축 11-1-4</t>
  </si>
  <si>
    <t>5E9FA47F932E12E03D4809E0C0C6B55E40348DB33712E0DA7192D8353B1A971A69C2</t>
  </si>
  <si>
    <t>5E9FA47F932E12E03D4809E0C0C6B55E40348DB33712E0DA7192D8353B1A971A6BFB</t>
  </si>
  <si>
    <t>5E9FA47F932E12E03D4809E0C0C6B55F86A49573FA12C0D82C80CB8A0B001</t>
  </si>
  <si>
    <t>고밀도MDF설치(가구)  고밀도MDF18.0mm  M2  건축 4-2-3   ( 호표 197 )</t>
  </si>
  <si>
    <t>고밀도MDF, 18*1220*2440mm</t>
  </si>
  <si>
    <t>자재 13</t>
  </si>
  <si>
    <t>599A844B131112B0682BC93661CE002944F434</t>
  </si>
  <si>
    <t>5E9E4414433312901FEC49A53EBE1D599A844B131112B0682BC93661CE002944F434</t>
  </si>
  <si>
    <t>5E9E4414433312901FEC49A53EBE1D5E9FB451D3B812A0522E8EEB74C1F5</t>
  </si>
  <si>
    <t>MDF설치(가구)  MDF6.0mm  M2  건축 4-2-3   ( 호표 198 )</t>
  </si>
  <si>
    <t>5E9E4414433312901FEC49A53EB88A599A844B131112B0682BC93661CE002944FB62</t>
  </si>
  <si>
    <t>5E9E4414433312901FEC49A53EB88A5E9FB451D3B812A0522E8EEB74C1F5</t>
  </si>
  <si>
    <t>라미네이트설치(가구)    M2     ( 호표 199 )</t>
  </si>
  <si>
    <t>5E9E4414433312901FEC49A53EBF3F59B5642753D412C06439861D2844B5029CC0DE</t>
  </si>
  <si>
    <t>인조대리석설치(가구)  13mm  M2     ( 호표 200 )</t>
  </si>
  <si>
    <t>인조대리석</t>
  </si>
  <si>
    <t>인조대리석, 13mm</t>
  </si>
  <si>
    <t>자재 61</t>
  </si>
  <si>
    <t>59B5642753D412C066E7382CF7FE175CADD58C</t>
  </si>
  <si>
    <t>5E9E4414433312901FEC49A53EBC6A59B5642753D412C066E7382CF7FE175CADD58C</t>
  </si>
  <si>
    <t>인조석 시공비</t>
  </si>
  <si>
    <t>벽건식(반건식)</t>
  </si>
  <si>
    <t>자재 137</t>
  </si>
  <si>
    <t>5E9F9407834312F0DAA1082B5AF67B</t>
  </si>
  <si>
    <t>5E9E4414433312901FEC49A53EBC6A5E9F9407834312F0DAA1082B5AF67B</t>
  </si>
  <si>
    <t>에폭시접착제, 석재용</t>
  </si>
  <si>
    <t>자재 99</t>
  </si>
  <si>
    <t>59B574CFA3B41250E28F3F423C81DC8DC82CC4</t>
  </si>
  <si>
    <t>5E9E4414433312901FEC49A53EBC6A59B574CFA3B41250E28F3F423C81DC8DC82CC4</t>
  </si>
  <si>
    <t>벽체합판설치(가구)  9.0mm  M2  건축 4-2-3   ( 호표 201 )</t>
  </si>
  <si>
    <t>보통합판, 1급, 9.0*1220*2440mm</t>
  </si>
  <si>
    <t>자재 7</t>
  </si>
  <si>
    <t>599A844B131112B0682BCBE3F5EEDC21439BE4</t>
  </si>
  <si>
    <t>5E9E4414433312901FEC49A53EB88C599A844B131112B0682BCBE3F5EEDC21439BE4</t>
  </si>
  <si>
    <t>5E9E4414433312901FEC49A53EB88C5E9FB451D3B812A0522E8EEB74C1F5</t>
  </si>
  <si>
    <t>고밀도MDF설치(가구)  고밀도MDF9.0mm  M2  건축 4-2-3   ( 호표 202 )</t>
  </si>
  <si>
    <t>고밀도MDF, 9*1220*2440mm</t>
  </si>
  <si>
    <t>자재 12</t>
  </si>
  <si>
    <t>599A844B131112B0682BC93661CE002944F433</t>
  </si>
  <si>
    <t>5E9E4414433312901FEC49A53EBE1B599A844B131112B0682BC93661CE002944F433</t>
  </si>
  <si>
    <t>5E9E4414433312901FEC49A53EBE1B5E9FB451D3B812A0522E8EEB74C1F5</t>
  </si>
  <si>
    <t>걸레받이설치  H100, 컬라강판1.2mm  M     ( 호표 203 )</t>
  </si>
  <si>
    <t>칼라강판보강</t>
  </si>
  <si>
    <t>1.2mm(노출/도장유)</t>
  </si>
  <si>
    <t>호표 204</t>
  </si>
  <si>
    <t>5E9FB45A33D112A0BA21BDE0C6329B</t>
  </si>
  <si>
    <t>5E9E4414433312901FEC49A53EB2675E9FB45A33D112A0BA21BDE0C6329B</t>
  </si>
  <si>
    <t>칼라강판보강  1.2mm(노출/도장유)  M2     ( 호표 204 )</t>
  </si>
  <si>
    <t>도장용융아연도강판</t>
  </si>
  <si>
    <t>도장용융아연도강판, 불소수지(일면), 1.20mm</t>
  </si>
  <si>
    <t>자재 24</t>
  </si>
  <si>
    <t>59B5642753B812204B4FD0C8131446F4EE8462</t>
  </si>
  <si>
    <t>5E9FB45A33D112A0BA21BDE0C6329B59B5642753B812204B4FD0C8131446F4EE8462</t>
  </si>
  <si>
    <t>5E9FB45A33D112A0BA21BDE0C6329B5E9FE48AA35512B070228CFFA5A664</t>
  </si>
  <si>
    <t>5E9FB45A33D112A0BA21BDE0C6329B5E9FA46D53A812706EAB3564B9CFC3</t>
  </si>
  <si>
    <t>5E9FB45A33D112A0BA21BDE0C6329B599A844B13A712702DCAD82B5DFA79CCC92B1D</t>
  </si>
  <si>
    <t>커터(콘크리트 및 아스팔트용)  320∼400mm  HR  공통 8-3,4(4430)   ( 호표 205 )</t>
  </si>
  <si>
    <t>공통 8-3,4(4430)</t>
  </si>
  <si>
    <t>자재 3</t>
  </si>
  <si>
    <t>5988244793581270FEC31F8AA379FDFFA491E2</t>
  </si>
  <si>
    <t>5988244793581270FEC31F8AA379FDFFA491E2B65988244793581270FEC31F8AA379FDFFA491E2</t>
  </si>
  <si>
    <t>공업용휘발유</t>
  </si>
  <si>
    <t>공업용휘발유, 무연</t>
  </si>
  <si>
    <t>자재 18</t>
  </si>
  <si>
    <t>599AC424336C12306476B0158FD4E9C043C7F4</t>
  </si>
  <si>
    <t>5988244793581270FEC31F8AA379FDFFA491E2B6599AC424336C12306476B0158FD4E9C043C7F4</t>
  </si>
  <si>
    <t>주연료비의 20%</t>
  </si>
  <si>
    <t>5988244793581270FEC31F8AA379FDFFA491E2B65F86A49573FA12C0D82C80CB8A0B001</t>
  </si>
  <si>
    <t>일반기계운전사</t>
  </si>
  <si>
    <t>노임 17</t>
  </si>
  <si>
    <t>5E40348DB33712E0DA7192D8353B1A971A6E4D</t>
  </si>
  <si>
    <t>5988244793581270FEC31F8AA379FDFFA491E2B65E40348DB33712E0DA7192D8353B1A971A6E4D</t>
  </si>
  <si>
    <t>경량천장철골틀 해체    M2  유지 3-2-3   ( 호표 206 )</t>
  </si>
  <si>
    <t>5E9E547F93611200E5F75560B73BB95E40348DB33712E0DA7192D8353B1A971A6824</t>
  </si>
  <si>
    <t>5E9E547F93611200E5F75560B73BB95E40348DB33712E0DA7192D8353B1A971A6BFB</t>
  </si>
  <si>
    <t>5E9E547F93611200E5F75560B73BB95F86A49573FA12C0D82C80CB8A0B001</t>
  </si>
  <si>
    <t>석고판 해체  천장  M2  유지 3-2-6   ( 호표 207 )</t>
  </si>
  <si>
    <t>유지 3-2-6</t>
  </si>
  <si>
    <t>5E9E547F93611200E5F750FF3BCCFF5E40348DB33712E0DA7192D8353B1A971A6824</t>
  </si>
  <si>
    <t>5E9E547F93611200E5F750FF3BCCFF5E40348DB33712E0DA7192D8353B1A971A6BFB</t>
  </si>
  <si>
    <t>5E9E547F93611200E5F750FF3BCCFF5F86A49573FA12C0D82C80CB8A0B001</t>
  </si>
  <si>
    <t>흡음텍스 해체    M2  유지 3-2-2   ( 호표 208 )</t>
  </si>
  <si>
    <t>유지 3-2-2</t>
  </si>
  <si>
    <t>5E9E547F93611200E5F7545A6CEC095E40348DB33712E0DA7192D8353B1A971A6824</t>
  </si>
  <si>
    <t>5E9E547F93611200E5F7545A6CEC095E40348DB33712E0DA7192D8353B1A971A6BFB</t>
  </si>
  <si>
    <t>경량벽체철골틀 해체    M2  유지 3-2-5   ( 호표 209 )</t>
  </si>
  <si>
    <t>5E9E547F93611200E5F753B3E2E2A15E40348DB33712E0DA7192D8353B1A971A6824</t>
  </si>
  <si>
    <t>5E9E547F93611200E5F753B3E2E2A15E40348DB33712E0DA7192D8353B1A971A6BFB</t>
  </si>
  <si>
    <t>5E9E547F93611200E5F753B3E2E2A15F86A49573FA12C0D82C80CB8A0B001</t>
  </si>
  <si>
    <t>PVC계바닥재 해체    M2  유지 3-2-8   ( 호표 210 )</t>
  </si>
  <si>
    <t>5E9E547F93611200E5F75E5D9AF4105E40348DB33712E0DA7192D8353B1A971A6824</t>
  </si>
  <si>
    <t>5E9E547F93611200E5F75E5D9AF4105E40348DB33712E0DA7192D8353B1A971A6BFB</t>
  </si>
  <si>
    <t>콘크리트구조물 헐기(인력)  소형브레이커(전기식), 철근, 2.3m3/일당  M3  유지 3-1-1   ( 호표 211 )</t>
  </si>
  <si>
    <t>유지 3-1-1</t>
  </si>
  <si>
    <t>착암공</t>
  </si>
  <si>
    <t>노임 6</t>
  </si>
  <si>
    <t>5E40348DB33712E0DA7192D8353B1A971A6AD7</t>
  </si>
  <si>
    <t>5E9E547F93D512B0F2A9AAF546DD0C5E40348DB33712E0DA7192D8353B1A971A6AD7</t>
  </si>
  <si>
    <t>5E9E547F93D512B0F2A9AAF546DD0C5E40348DB33712E0DA7192D8353B1A971A6BFB</t>
  </si>
  <si>
    <t>소형브레이커(전기식)</t>
  </si>
  <si>
    <t>1.5kw</t>
  </si>
  <si>
    <t>호표 212</t>
  </si>
  <si>
    <t>5988244793581260D6120C80BB4F9655262645A8</t>
  </si>
  <si>
    <t>5E9E547F93D512B0F2A9AAF546DD0C5988244793581260D6120C80BB4F9655262645A8</t>
  </si>
  <si>
    <t>인력품의 1%</t>
  </si>
  <si>
    <t>5E9E547F93D512B0F2A9AAF546DD0C5F86A49573FA12C0D82C80CB8A0B001</t>
  </si>
  <si>
    <t>소형브레이커(전기식)  1.5kw  HR  공통 8-3(5220)   ( 호표 212 )</t>
  </si>
  <si>
    <t>공통 8-3(5220)</t>
  </si>
  <si>
    <t>자재 4</t>
  </si>
  <si>
    <t>5988244793581260D6120C80BB4F9655262645</t>
  </si>
  <si>
    <t>5988244793581260D6120C80BB4F9655262645A85988244793581260D6120C80BB4F9655262645</t>
  </si>
  <si>
    <t>단 가 산 출 목 록</t>
  </si>
  <si>
    <t>비    고</t>
  </si>
  <si>
    <t>START</t>
  </si>
  <si>
    <t>단 가 산 출 서</t>
  </si>
  <si>
    <t>산    출    내    역</t>
  </si>
  <si>
    <t>코드</t>
  </si>
  <si>
    <t>품명</t>
  </si>
  <si>
    <t>규격</t>
  </si>
  <si>
    <t>값</t>
  </si>
  <si>
    <t>소계</t>
  </si>
  <si>
    <t>총계</t>
  </si>
  <si>
    <t xml:space="preserve">차선도색/융착식 도료 수동식/신설공사  횡단보도,주차장 (재료비 별도)  M2  토목 1-8-9.4  ( 산근 1 ) </t>
  </si>
  <si>
    <t>C</t>
  </si>
  <si>
    <t xml:space="preserve"> 차선도색 - 횡단보도,주차장 M2  </t>
  </si>
  <si>
    <t>C!</t>
  </si>
  <si>
    <t xml:space="preserve">'차선도색 - 횡단보도,주차장 M2' </t>
  </si>
  <si>
    <t xml:space="preserve"> (융착식 도료 수동식(핸드가이드식 라인마커))   </t>
  </si>
  <si>
    <t xml:space="preserve">'(융착식 도료 수동식(핸드가이드식 라인마커)) ' </t>
  </si>
  <si>
    <t xml:space="preserve"> </t>
  </si>
  <si>
    <t xml:space="preserve">Q1 1일시공량(M2/일)  =266   </t>
  </si>
  <si>
    <t>q1'1일시공량(M2/일)' =266</t>
  </si>
  <si>
    <t>Q1</t>
  </si>
  <si>
    <t xml:space="preserve">Q  시간당 작업량(M2/HR)  =Q1/8/1.0= 33.25 </t>
  </si>
  <si>
    <t xml:space="preserve">Q '시간당 작업량(M2/HR)' =q1/8/1.0=? </t>
  </si>
  <si>
    <t>Q</t>
  </si>
  <si>
    <t xml:space="preserve"> ◈배치인원 </t>
  </si>
  <si>
    <t>'◈배치인원'</t>
  </si>
  <si>
    <t xml:space="preserve"> 1.인력 </t>
  </si>
  <si>
    <t>'1.인력'</t>
  </si>
  <si>
    <t xml:space="preserve"> [1]=0, [2]=0    </t>
  </si>
  <si>
    <t xml:space="preserve"> [1]=0, [2]=0 </t>
  </si>
  <si>
    <t>[2]</t>
  </si>
  <si>
    <t xml:space="preserve"> 특별인부 2인/8HR*작업시간 </t>
  </si>
  <si>
    <t>'특별인부 2인/8HR*작업시간'</t>
  </si>
  <si>
    <t>'노무비:' ~L001010101000003.L~*2/8/{Q} =?LA+:LA1</t>
  </si>
  <si>
    <t>LA1</t>
  </si>
  <si>
    <t>T11</t>
  </si>
  <si>
    <t>T21</t>
  </si>
  <si>
    <t>T31</t>
  </si>
  <si>
    <t>T41</t>
  </si>
  <si>
    <t>T51</t>
  </si>
  <si>
    <t>TT</t>
  </si>
  <si>
    <t xml:space="preserve"> 보통인부 2인/8HR*작업시간 </t>
  </si>
  <si>
    <t>'보통인부 2인/8HR*작업시간'</t>
  </si>
  <si>
    <t>'노무비:' ~L001010101000002.L~*2/8/{Q} =?LA+:LA2</t>
  </si>
  <si>
    <t>LA2</t>
  </si>
  <si>
    <t xml:space="preserve">  소  계    </t>
  </si>
  <si>
    <t>&gt;'소  계'</t>
  </si>
  <si>
    <t>T1</t>
  </si>
  <si>
    <t xml:space="preserve"> ◈사용기계  </t>
  </si>
  <si>
    <t>'◈사용기계 '</t>
  </si>
  <si>
    <t xml:space="preserve"> 2.트럭(덤프트럭 준용) 4.5톤 </t>
  </si>
  <si>
    <t>'2.트럭(덤프트럭 준용) 4.5톤'</t>
  </si>
  <si>
    <t>'재료비:' ~00000602004500000.M~ / {Q}=?MA+</t>
  </si>
  <si>
    <t>T12</t>
  </si>
  <si>
    <t>'노무비:' ~00000602004500000.L~ / {Q}=?LA+</t>
  </si>
  <si>
    <t>'경  비:' ~00000602004500000.E~ / {Q}=?EQ+</t>
  </si>
  <si>
    <t xml:space="preserve"> 3.트럭(덤프트럭 준용) 2.5톤</t>
  </si>
  <si>
    <t>'3.트럭(덤프트럭 준용) 2.5톤</t>
  </si>
  <si>
    <t>'재료비:' ~00000602002500000.M~ / {Q} =?MA+</t>
  </si>
  <si>
    <t>T13</t>
  </si>
  <si>
    <t>'노무비:' ~00000602002500000.L~ / {Q} =?LA+</t>
  </si>
  <si>
    <t>'경  비:' ~00000602002500000.E~ / {Q} =?EQ+</t>
  </si>
  <si>
    <t xml:space="preserve"> 4.공구손료(인력품의 10%): (1719.6+1298.4)*0.1= 301.8 </t>
  </si>
  <si>
    <t xml:space="preserve">'4.공구손료(인력품의 10%):'({LA1}+{LA2})*0.1=?EQ+ </t>
  </si>
  <si>
    <t>T14</t>
  </si>
  <si>
    <t xml:space="preserve">  총  계</t>
  </si>
  <si>
    <t>토목 1-8-7</t>
  </si>
  <si>
    <t xml:space="preserve">주차블록 설치  길이 750mm∼1000mm  개소  토목 1-8-7  ( 산근 2 ) </t>
  </si>
  <si>
    <t xml:space="preserve"> 주차블록 설치(길이 750MM∼1000MM) EA  </t>
  </si>
  <si>
    <t xml:space="preserve">'주차블록 설치(길이 750mm∼1000mm) EA' </t>
  </si>
  <si>
    <t xml:space="preserve">Q1 1일시공량(EA/일)  =90   </t>
  </si>
  <si>
    <t>q1'1일시공량(EA/일)' =90</t>
  </si>
  <si>
    <t xml:space="preserve">Q  시간당 작업량(EA/HR)  =Q1/8/1.0= 11.25 </t>
  </si>
  <si>
    <t>Q '시간당 작업량(EA/HR)' =q1/8/1.0=?</t>
  </si>
  <si>
    <t xml:space="preserve"> 특별인부2.0인/8HR*작업시간 </t>
  </si>
  <si>
    <t>'특별인부2.0인/8HR*작업시간'</t>
  </si>
  <si>
    <t>'노무비:'~L001010101000003.L~*2.0/8/Q =?LA+:LA1</t>
  </si>
  <si>
    <t xml:space="preserve"> 보통인부1.0인/8HR*작업시간 </t>
  </si>
  <si>
    <t>'보통인부1.0인/8HR*작업시간'</t>
  </si>
  <si>
    <t>'노무비:'~L001010101000002.L~*1.0/8/Q =?LA+:LA2</t>
  </si>
  <si>
    <t xml:space="preserve"> 2.공구손료(인력품의 5%): (5082.6+1918.8)*0.05 = 350 </t>
  </si>
  <si>
    <t>'2.공구손료(인력품의 5%):'({LA1}+{LA2})*0.05 =?EQ+</t>
  </si>
  <si>
    <t>단 가 대 비 표</t>
  </si>
  <si>
    <t>조달청가격</t>
  </si>
  <si>
    <t>PAGE</t>
  </si>
  <si>
    <t>거래가격</t>
  </si>
  <si>
    <t>유통물가</t>
  </si>
  <si>
    <t>물가자료</t>
  </si>
  <si>
    <t>조사가격</t>
  </si>
  <si>
    <t>적용단가</t>
  </si>
  <si>
    <t>품목구분</t>
  </si>
  <si>
    <t>노임구분</t>
  </si>
  <si>
    <t>소수점처리</t>
  </si>
  <si>
    <t>천원</t>
  </si>
  <si>
    <t>별도</t>
  </si>
  <si>
    <t>수집상차도</t>
  </si>
  <si>
    <t>현장설치도</t>
  </si>
  <si>
    <t>-</t>
  </si>
  <si>
    <t>A * M2단가</t>
  </si>
  <si>
    <t>2</t>
  </si>
  <si>
    <t>B</t>
  </si>
  <si>
    <t>견적서</t>
  </si>
  <si>
    <t>공 사 원 가 계 산 서</t>
  </si>
  <si>
    <t>비        목</t>
  </si>
  <si>
    <t>금      액</t>
  </si>
  <si>
    <t>구        성        비</t>
  </si>
  <si>
    <t>순   공   사   원   가</t>
  </si>
  <si>
    <t>재   료   비</t>
  </si>
  <si>
    <t>노   무   비</t>
  </si>
  <si>
    <t>경        비</t>
  </si>
  <si>
    <t>A1</t>
  </si>
  <si>
    <t>직  접  재  료  비</t>
  </si>
  <si>
    <t>A2</t>
  </si>
  <si>
    <t>간  접  재  료  비</t>
  </si>
  <si>
    <t>A3</t>
  </si>
  <si>
    <t>작업설, 부산물(△)</t>
  </si>
  <si>
    <t>AS</t>
  </si>
  <si>
    <t>[ 소          계 ]</t>
  </si>
  <si>
    <t>B1</t>
  </si>
  <si>
    <t>직  접  노  무  비</t>
  </si>
  <si>
    <t>B2</t>
  </si>
  <si>
    <t>간  접  노  무  비</t>
  </si>
  <si>
    <t>직접노무비 * 17.5%</t>
  </si>
  <si>
    <t>BS</t>
  </si>
  <si>
    <t>C2</t>
  </si>
  <si>
    <t>경              비</t>
  </si>
  <si>
    <t>C4</t>
  </si>
  <si>
    <t>산  재  보  험  료</t>
  </si>
  <si>
    <t>노무비 * 3.56%</t>
  </si>
  <si>
    <t>C5</t>
  </si>
  <si>
    <t>고  용  보  험  료</t>
  </si>
  <si>
    <t>노무비 * 1.01%</t>
  </si>
  <si>
    <t>C6</t>
  </si>
  <si>
    <t>국민  건강  보험료</t>
  </si>
  <si>
    <t>직접노무비 * 3.595%</t>
  </si>
  <si>
    <t>CB</t>
  </si>
  <si>
    <t>노인장기요양보험료</t>
  </si>
  <si>
    <t>건강보험료 * 13.14%</t>
  </si>
  <si>
    <t>C7</t>
  </si>
  <si>
    <t>국민  연금  보험료</t>
  </si>
  <si>
    <t>직접노무비 * 4.75%</t>
  </si>
  <si>
    <t>C8</t>
  </si>
  <si>
    <t>퇴직  공제  부금비</t>
  </si>
  <si>
    <t>직접노무비 * 2.3%</t>
  </si>
  <si>
    <t>CE</t>
  </si>
  <si>
    <t>석 면 분 담 금</t>
  </si>
  <si>
    <t>노무비 * 0.006%</t>
  </si>
  <si>
    <t>D7</t>
  </si>
  <si>
    <t>임금 채권 부담금</t>
  </si>
  <si>
    <t>노무비 * 0.09%</t>
  </si>
  <si>
    <t>CA</t>
  </si>
  <si>
    <t>산업안전보건관리비</t>
  </si>
  <si>
    <t>(재료비+직노+관급자재비) * 2.28% + 4325000</t>
  </si>
  <si>
    <t>CG</t>
  </si>
  <si>
    <t>기   타    경   비</t>
  </si>
  <si>
    <t>(재료비+노무비) * 5%</t>
  </si>
  <si>
    <t>CH</t>
  </si>
  <si>
    <t>환  경  보  전  비</t>
  </si>
  <si>
    <t>(재료비+직노+경비) * 0.3%</t>
  </si>
  <si>
    <t>CK</t>
  </si>
  <si>
    <t>하도급지급보증수수료</t>
  </si>
  <si>
    <t>(재료비+직노+경비) * 0.081%</t>
  </si>
  <si>
    <t>최저가대상공사</t>
  </si>
  <si>
    <t>CL</t>
  </si>
  <si>
    <t>건설기계대여금지급보증서발급수수료</t>
  </si>
  <si>
    <t>(재료비+직노+경비) * 0.07%</t>
  </si>
  <si>
    <t>CS</t>
  </si>
  <si>
    <t>S1</t>
  </si>
  <si>
    <t>계</t>
  </si>
  <si>
    <t>D1</t>
  </si>
  <si>
    <t>일  반  관  리  비</t>
  </si>
  <si>
    <t>계 * 8%</t>
  </si>
  <si>
    <t>D2</t>
  </si>
  <si>
    <t>이              윤</t>
  </si>
  <si>
    <t>(노무비+경비+일반관리비) * 15%</t>
  </si>
  <si>
    <t>D3</t>
  </si>
  <si>
    <t>작업부산물(해체)</t>
  </si>
  <si>
    <t>D4</t>
  </si>
  <si>
    <t>폐 기 물 처 리</t>
  </si>
  <si>
    <t>D9</t>
  </si>
  <si>
    <t>공   급    가   액</t>
  </si>
  <si>
    <t>DB</t>
  </si>
  <si>
    <t>부  가  가  치  세</t>
  </si>
  <si>
    <t>공급가액 * 10%</t>
  </si>
  <si>
    <t>DH</t>
  </si>
  <si>
    <t>도      급      액</t>
  </si>
  <si>
    <t>S2</t>
  </si>
  <si>
    <t>총   공   사    비</t>
  </si>
  <si>
    <t>이 Sheet는 수정하지 마십시요</t>
  </si>
  <si>
    <t>공사구분</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</si>
  <si>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</si>
  <si>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</si>
  <si>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</si>
  <si>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</si>
  <si>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</si>
  <si>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</si>
  <si>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</si>
  <si>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</si>
  <si>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</si>
  <si>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</si>
  <si>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</si>
  <si>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</si>
  <si>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</si>
  <si>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</si>
  <si>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</si>
  <si>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</si>
  <si>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</si>
  <si>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</si>
  <si>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1/8*16/12*25/20</t>
  </si>
  <si>
    <t>재료비 할증 계수</t>
  </si>
  <si>
    <t>노무비 할증 계수</t>
  </si>
  <si>
    <t>경비 할증 계수</t>
  </si>
  <si>
    <t>내역,일위대가 품명,규격,단위 따로적용</t>
  </si>
  <si>
    <t>내역단가 소수점처리</t>
  </si>
  <si>
    <t>단가 순서</t>
  </si>
  <si>
    <t>공종구분명</t>
  </si>
  <si>
    <t>원가비목코드</t>
  </si>
  <si>
    <t>작 업 부 산 물</t>
  </si>
  <si>
    <t>운    반    비</t>
  </si>
  <si>
    <t>C1</t>
  </si>
  <si>
    <t>관 급 자 재 비</t>
  </si>
  <si>
    <t>DJ</t>
  </si>
  <si>
    <t>...</t>
  </si>
  <si>
    <t>....</t>
  </si>
  <si>
    <t>.....</t>
  </si>
  <si>
    <t>D</t>
  </si>
  <si>
    <t>E</t>
  </si>
  <si>
    <t>G</t>
  </si>
  <si>
    <t>H</t>
  </si>
  <si>
    <t>I</t>
  </si>
  <si>
    <t>J</t>
  </si>
  <si>
    <t>공사명 : 영주적십자병원건강검진센터리모델링실시설계-건축+기계</t>
    <phoneticPr fontId="1" type="noConversion"/>
  </si>
  <si>
    <t>CC</t>
  </si>
  <si>
    <t>설 계 서 용 지 (갑 지)</t>
  </si>
  <si>
    <t>과장</t>
  </si>
  <si>
    <t>담당</t>
  </si>
  <si>
    <t>검수자</t>
  </si>
  <si>
    <t>설계자</t>
  </si>
  <si>
    <t xml:space="preserve">총공사비 : </t>
  </si>
  <si>
    <t>도급금액</t>
  </si>
  <si>
    <t>공급가액</t>
  </si>
  <si>
    <t>부가세</t>
  </si>
  <si>
    <t>도급액</t>
  </si>
  <si>
    <t>관급금액</t>
  </si>
  <si>
    <t>도급자설치 관급자재</t>
  </si>
  <si>
    <t>관급자설치 관급자재</t>
  </si>
  <si>
    <t>관급자재 계</t>
  </si>
  <si>
    <t>총     공     사     비</t>
  </si>
  <si>
    <t>영주적십자병원 장애인 건강검진센터 리모델링공사(건축,기계)</t>
    <phoneticPr fontId="1" type="noConversion"/>
  </si>
  <si>
    <t xml:space="preserve">  개 요 : 영주적십자병원 장애인 건강검진센터 리모델링공사(건축,기계)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</si>
</sst>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00#"/>
    <numFmt numFmtId="178" formatCode="#,##0.0"/>
    <numFmt numFmtId="179" formatCode="#,##0.0;\-#,##0.0;#"/>
    <numFmt numFmtId="180" formatCode="#,##0;\-#,##0;#"/>
    <numFmt numFmtId="181" formatCode="#,##0.00#;\-#,##0.00#;#"/>
  </numFmts>
  <fonts count="14"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sz val="32"/>
      <color theme="1"/>
      <name val="맑은 고딕"/>
      <family val="2"/>
      <scheme val="minor"/>
    </font>
    <font>
      <sz val="16"/>
      <color theme="1"/>
      <name val="맑은 고딕"/>
      <family val="2"/>
      <scheme val="minor"/>
    </font>
    <font>
      <sz val="24"/>
      <color theme="1"/>
      <name val="맑은 고딕"/>
      <family val="2"/>
      <scheme val="minor"/>
    </font>
    <font>
      <sz val="17.600000000000001"/>
      <color theme="1"/>
      <name val="맑은 고딕"/>
      <family val="2"/>
      <scheme val="minor"/>
    </font>
    <font>
      <sz val="11.2"/>
      <color theme="1"/>
      <name val="맑은 고딕"/>
      <family val="2"/>
      <scheme val="minor"/>
    </font>
    <font>
      <sz val="12"/>
      <color theme="1"/>
      <name val="맑은 고딕"/>
      <family val="2"/>
      <scheme val="minor"/>
    </font>
    <font>
      <sz val="1.6"/>
      <color theme="1"/>
      <name val="맑은 고딕"/>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rgb="FFFFFF00"/>
        <bgColor indexed="64"/>
      </patternFill>
    </fill>
  </fills>
  <borders count="30">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diagonal/>
    </border>
  </borders>
  <cellStyleXfs count="1">
    <xf numFmtId="0" fontId="0" fillId="0" borderId="0">
      <alignment vertical="center"/>
    </xf>
  </cellStyleXfs>
  <cellXfs count="112">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2" xfId="0" quotePrefix="1"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0" fillId="0" borderId="0" xfId="0" quotePrefix="1">
      <alignment vertical="center"/>
    </xf>
    <xf numFmtId="0" fontId="4" fillId="0" borderId="5" xfId="0" quotePrefix="1" applyFont="1" applyBorder="1" applyAlignment="1">
      <alignment horizontal="center" vertical="center"/>
    </xf>
    <xf numFmtId="176" fontId="0" fillId="0" borderId="0" xfId="0" applyNumberFormat="1">
      <alignment vertical="center"/>
    </xf>
    <xf numFmtId="176" fontId="0" fillId="0" borderId="0" xfId="0" applyNumberFormat="1" applyAlignment="1">
      <alignment vertical="center"/>
    </xf>
    <xf numFmtId="0" fontId="4" fillId="0" borderId="5" xfId="0" quotePrefix="1" applyFont="1" applyBorder="1" applyAlignment="1">
      <alignment horizontal="center" vertical="center" wrapText="1"/>
    </xf>
    <xf numFmtId="0" fontId="3" fillId="0" borderId="5" xfId="0" quotePrefix="1" applyFont="1" applyBorder="1" applyAlignment="1">
      <alignment vertical="center" wrapText="1"/>
    </xf>
    <xf numFmtId="0" fontId="3" fillId="0" borderId="5" xfId="0" applyFont="1" applyBorder="1" applyAlignment="1">
      <alignment vertical="center" wrapText="1"/>
    </xf>
    <xf numFmtId="176" fontId="3" fillId="0" borderId="5" xfId="0" applyNumberFormat="1" applyFont="1" applyBorder="1" applyAlignment="1">
      <alignment vertical="center" wrapText="1"/>
    </xf>
    <xf numFmtId="0" fontId="0" fillId="0" borderId="5" xfId="0" quotePrefix="1" applyFont="1" applyBorder="1" applyAlignment="1">
      <alignment vertical="center" wrapText="1"/>
    </xf>
    <xf numFmtId="0" fontId="0" fillId="0" borderId="2" xfId="0" applyFont="1" applyBorder="1" applyAlignment="1">
      <alignment vertical="center"/>
    </xf>
    <xf numFmtId="0" fontId="0" fillId="0" borderId="3" xfId="0" quotePrefix="1" applyFont="1" applyBorder="1" applyAlignment="1">
      <alignment vertical="center"/>
    </xf>
    <xf numFmtId="0" fontId="0"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3" fillId="0" borderId="10" xfId="0" quotePrefix="1" applyFont="1" applyBorder="1" applyAlignment="1">
      <alignment vertical="center" wrapText="1"/>
    </xf>
    <xf numFmtId="0" fontId="3" fillId="0" borderId="10" xfId="0" applyFont="1" applyBorder="1" applyAlignment="1">
      <alignment vertical="center" wrapText="1"/>
    </xf>
    <xf numFmtId="177" fontId="3" fillId="0" borderId="8" xfId="0" applyNumberFormat="1" applyFont="1" applyBorder="1">
      <alignment vertical="center"/>
    </xf>
    <xf numFmtId="177" fontId="3" fillId="0" borderId="10" xfId="0" applyNumberFormat="1" applyFont="1" applyBorder="1" applyAlignment="1">
      <alignment vertical="center" wrapText="1"/>
    </xf>
    <xf numFmtId="178" fontId="3" fillId="0" borderId="5" xfId="0" applyNumberFormat="1" applyFont="1" applyBorder="1" applyAlignment="1">
      <alignment vertical="center" wrapText="1"/>
    </xf>
    <xf numFmtId="178" fontId="3" fillId="0" borderId="8" xfId="0" applyNumberFormat="1" applyFont="1" applyBorder="1">
      <alignment vertical="center"/>
    </xf>
    <xf numFmtId="178" fontId="3" fillId="0" borderId="10" xfId="0" applyNumberFormat="1" applyFont="1" applyBorder="1" applyAlignment="1">
      <alignment vertical="center" wrapText="1"/>
    </xf>
    <xf numFmtId="0" fontId="5" fillId="0" borderId="5" xfId="0" quotePrefix="1" applyFont="1" applyBorder="1" applyAlignment="1">
      <alignment vertical="center" wrapText="1"/>
    </xf>
    <xf numFmtId="180" fontId="6" fillId="0" borderId="5" xfId="0" applyNumberFormat="1" applyFont="1" applyBorder="1" applyAlignment="1">
      <alignment vertical="center" wrapText="1"/>
    </xf>
    <xf numFmtId="0" fontId="5" fillId="0" borderId="6" xfId="0" applyFont="1" applyBorder="1" applyAlignment="1">
      <alignment vertical="center" wrapText="1"/>
    </xf>
    <xf numFmtId="0" fontId="6" fillId="0" borderId="6" xfId="0" quotePrefix="1" applyFont="1" applyBorder="1" applyAlignment="1">
      <alignment vertical="center" wrapText="1"/>
    </xf>
    <xf numFmtId="0" fontId="6" fillId="0" borderId="1" xfId="0" quotePrefix="1" applyFont="1" applyBorder="1" applyAlignment="1">
      <alignment vertical="center" wrapText="1"/>
    </xf>
    <xf numFmtId="179" fontId="6" fillId="0" borderId="1" xfId="0" applyNumberFormat="1" applyFont="1" applyBorder="1" applyAlignment="1">
      <alignment vertical="center" wrapText="1"/>
    </xf>
    <xf numFmtId="0" fontId="6" fillId="0" borderId="1" xfId="0" applyFont="1" applyBorder="1" applyAlignment="1">
      <alignment vertical="center" wrapText="1"/>
    </xf>
    <xf numFmtId="180" fontId="6" fillId="0" borderId="11" xfId="0" applyNumberFormat="1" applyFont="1" applyBorder="1" applyAlignment="1">
      <alignment vertical="center" wrapText="1"/>
    </xf>
    <xf numFmtId="0" fontId="6" fillId="0" borderId="12" xfId="0" quotePrefix="1" applyFont="1" applyBorder="1" applyAlignment="1">
      <alignment vertical="center" wrapText="1"/>
    </xf>
    <xf numFmtId="180" fontId="6" fillId="0" borderId="12" xfId="0" applyNumberFormat="1" applyFont="1" applyBorder="1" applyAlignment="1">
      <alignment vertical="center" wrapText="1"/>
    </xf>
    <xf numFmtId="0" fontId="6" fillId="0" borderId="12" xfId="0" applyFont="1" applyBorder="1" applyAlignment="1">
      <alignment vertical="center" wrapText="1"/>
    </xf>
    <xf numFmtId="181" fontId="0" fillId="0" borderId="5" xfId="0" quotePrefix="1" applyNumberFormat="1" applyFont="1" applyBorder="1" applyAlignment="1">
      <alignment vertical="center" wrapText="1"/>
    </xf>
    <xf numFmtId="181" fontId="3" fillId="0" borderId="5" xfId="0" applyNumberFormat="1" applyFont="1" applyBorder="1" applyAlignment="1">
      <alignment vertical="center" wrapText="1"/>
    </xf>
    <xf numFmtId="181" fontId="0" fillId="0" borderId="0" xfId="0" applyNumberFormat="1" applyAlignment="1">
      <alignment vertical="center"/>
    </xf>
    <xf numFmtId="0" fontId="3" fillId="2" borderId="5" xfId="0" quotePrefix="1" applyFont="1" applyFill="1" applyBorder="1" applyAlignment="1">
      <alignment vertical="center" wrapText="1"/>
    </xf>
    <xf numFmtId="0" fontId="3" fillId="2" borderId="5" xfId="0" applyFont="1" applyFill="1" applyBorder="1" applyAlignment="1">
      <alignment vertical="center" wrapText="1"/>
    </xf>
    <xf numFmtId="176" fontId="3" fillId="2" borderId="5" xfId="0" applyNumberFormat="1" applyFont="1" applyFill="1" applyBorder="1" applyAlignment="1">
      <alignment vertical="center" wrapText="1"/>
    </xf>
    <xf numFmtId="0" fontId="0" fillId="2" borderId="0" xfId="0" quotePrefix="1" applyFill="1" applyAlignment="1">
      <alignment vertical="center"/>
    </xf>
    <xf numFmtId="0" fontId="0" fillId="2" borderId="0" xfId="0" applyFill="1" applyAlignment="1">
      <alignment vertical="center"/>
    </xf>
    <xf numFmtId="176" fontId="0" fillId="2" borderId="0" xfId="0" applyNumberFormat="1" applyFill="1" applyAlignment="1">
      <alignment vertical="center"/>
    </xf>
    <xf numFmtId="0" fontId="0" fillId="2" borderId="0" xfId="0" applyFill="1">
      <alignment vertical="center"/>
    </xf>
    <xf numFmtId="0" fontId="3" fillId="3" borderId="5" xfId="0" quotePrefix="1" applyFont="1" applyFill="1" applyBorder="1" applyAlignment="1">
      <alignment vertical="center" wrapText="1"/>
    </xf>
    <xf numFmtId="0" fontId="3" fillId="3" borderId="5" xfId="0" applyFont="1" applyFill="1" applyBorder="1" applyAlignment="1">
      <alignment vertical="center" wrapText="1"/>
    </xf>
    <xf numFmtId="176" fontId="3" fillId="3" borderId="5" xfId="0" applyNumberFormat="1" applyFont="1" applyFill="1" applyBorder="1" applyAlignment="1">
      <alignment vertical="center" wrapText="1"/>
    </xf>
    <xf numFmtId="0" fontId="0" fillId="3" borderId="0" xfId="0" quotePrefix="1" applyFill="1" applyAlignment="1">
      <alignment vertical="center"/>
    </xf>
    <xf numFmtId="0" fontId="0" fillId="3" borderId="0" xfId="0" applyFill="1" applyAlignment="1">
      <alignment vertical="center"/>
    </xf>
    <xf numFmtId="176" fontId="0" fillId="3" borderId="0" xfId="0" applyNumberFormat="1" applyFill="1" applyAlignment="1">
      <alignment vertical="center"/>
    </xf>
    <xf numFmtId="0" fontId="0" fillId="3" borderId="0" xfId="0" applyFill="1">
      <alignment vertical="center"/>
    </xf>
    <xf numFmtId="0" fontId="3" fillId="0" borderId="10" xfId="0" quotePrefix="1" applyFont="1" applyBorder="1" applyAlignment="1">
      <alignment horizontal="center" vertical="center" wrapText="1"/>
    </xf>
    <xf numFmtId="176" fontId="3" fillId="0" borderId="10" xfId="0" applyNumberFormat="1" applyFont="1" applyBorder="1" applyAlignment="1">
      <alignment vertical="center" wrapText="1"/>
    </xf>
    <xf numFmtId="0" fontId="3" fillId="4" borderId="10" xfId="0" quotePrefix="1" applyFont="1" applyFill="1" applyBorder="1" applyAlignment="1">
      <alignment horizontal="center" vertical="center" wrapText="1"/>
    </xf>
    <xf numFmtId="176" fontId="3" fillId="4" borderId="10" xfId="0" applyNumberFormat="1" applyFont="1" applyFill="1" applyBorder="1" applyAlignment="1">
      <alignment vertical="center" wrapText="1"/>
    </xf>
    <xf numFmtId="0" fontId="0" fillId="0" borderId="0" xfId="0" applyAlignment="1"/>
    <xf numFmtId="0" fontId="8" fillId="0" borderId="17" xfId="0" applyFont="1" applyBorder="1" applyAlignment="1">
      <alignment horizontal="center" vertical="center"/>
    </xf>
    <xf numFmtId="0" fontId="8" fillId="0" borderId="24" xfId="0" applyFont="1" applyBorder="1" applyAlignment="1">
      <alignment horizontal="center" vertical="center"/>
    </xf>
    <xf numFmtId="0" fontId="8" fillId="0" borderId="16" xfId="0" applyFon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7" fillId="0" borderId="22" xfId="0" applyFont="1" applyBorder="1" applyAlignment="1">
      <alignment horizont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0" fillId="0" borderId="29" xfId="0" applyBorder="1" applyAlignment="1">
      <alignment horizontal="center" vertical="center"/>
    </xf>
    <xf numFmtId="0" fontId="0" fillId="0" borderId="0" xfId="0"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8" fillId="0" borderId="0" xfId="0" applyFont="1" applyAlignment="1">
      <alignment horizontal="center" vertical="center"/>
    </xf>
    <xf numFmtId="0" fontId="8" fillId="0" borderId="17" xfId="0" applyFon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9" fillId="0" borderId="28" xfId="0" applyFont="1" applyBorder="1" applyAlignment="1">
      <alignment horizontal="center" vertical="center"/>
    </xf>
    <xf numFmtId="0" fontId="8" fillId="0" borderId="28" xfId="0" applyFont="1" applyBorder="1" applyAlignment="1">
      <alignment horizontal="left" vertical="center"/>
    </xf>
    <xf numFmtId="0" fontId="10" fillId="0" borderId="28" xfId="0" applyFont="1" applyBorder="1" applyAlignment="1">
      <alignment horizontal="right" vertical="center"/>
    </xf>
    <xf numFmtId="176" fontId="10" fillId="0" borderId="28" xfId="0" applyNumberFormat="1" applyFont="1" applyBorder="1" applyAlignment="1">
      <alignment horizontal="left" vertical="center"/>
    </xf>
    <xf numFmtId="0" fontId="0" fillId="0" borderId="6" xfId="0" applyBorder="1" applyAlignment="1">
      <alignment horizontal="center" vertical="center"/>
    </xf>
    <xf numFmtId="0" fontId="0" fillId="0" borderId="1" xfId="0" applyBorder="1" applyAlignment="1">
      <alignment horizontal="center" vertical="center"/>
    </xf>
    <xf numFmtId="0" fontId="0" fillId="0" borderId="12" xfId="0"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center" vertical="center"/>
    </xf>
    <xf numFmtId="176" fontId="11" fillId="0" borderId="18" xfId="0" applyNumberFormat="1" applyFont="1" applyBorder="1" applyAlignment="1">
      <alignment horizontal="right" vertical="center"/>
    </xf>
    <xf numFmtId="176" fontId="11" fillId="0" borderId="19" xfId="0" applyNumberFormat="1" applyFont="1" applyBorder="1" applyAlignment="1">
      <alignment horizontal="right" vertical="center"/>
    </xf>
    <xf numFmtId="0" fontId="0" fillId="0" borderId="19" xfId="0"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3" fillId="0" borderId="10" xfId="0" quotePrefix="1" applyFont="1" applyBorder="1" applyAlignment="1">
      <alignment horizontal="center" vertical="center" wrapText="1"/>
    </xf>
    <xf numFmtId="0" fontId="2" fillId="0" borderId="0" xfId="0" applyFont="1" applyAlignment="1">
      <alignment horizontal="center" vertical="center"/>
    </xf>
    <xf numFmtId="0" fontId="0" fillId="0" borderId="0" xfId="0" quotePrefix="1" applyFont="1" applyAlignment="1">
      <alignment vertical="center"/>
    </xf>
    <xf numFmtId="0" fontId="0" fillId="0" borderId="0" xfId="0" applyFont="1" applyAlignment="1">
      <alignment horizontal="right" vertical="center"/>
    </xf>
    <xf numFmtId="0" fontId="0" fillId="0" borderId="10" xfId="0" quotePrefix="1" applyFont="1" applyBorder="1" applyAlignment="1">
      <alignment horizontal="center" vertical="center" wrapText="1"/>
    </xf>
    <xf numFmtId="0" fontId="3" fillId="0" borderId="10" xfId="0" quotePrefix="1" applyFont="1" applyBorder="1" applyAlignment="1">
      <alignment horizontal="distributed" vertical="center" wrapText="1"/>
    </xf>
    <xf numFmtId="0" fontId="4" fillId="0" borderId="5" xfId="0" quotePrefix="1" applyFont="1" applyBorder="1" applyAlignment="1">
      <alignment horizontal="center" vertical="center"/>
    </xf>
    <xf numFmtId="0" fontId="4" fillId="0" borderId="5" xfId="0" quotePrefix="1" applyFont="1" applyBorder="1" applyAlignment="1">
      <alignment horizontal="center" vertical="center" wrapText="1"/>
    </xf>
    <xf numFmtId="0" fontId="0" fillId="0" borderId="0" xfId="0" quotePrefix="1">
      <alignment vertical="center"/>
    </xf>
    <xf numFmtId="0" fontId="2" fillId="0" borderId="0" xfId="0" quotePrefix="1"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calcChain" Target="calcChain.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externalLink" Target="externalLinks/externalLink2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08009\network\DATA\PHUNGTAK\&#44592;&#4459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1060;&#54788;&#54812;\in&amp;out\hb\&#49340;&#49328;1&#51648;&#44396;(&#49892;&#49884;)\&#51452;&#44277;&#49688;&#47049;\&#51068;&#50948;&#45824;&#44032;98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08009\network\DATA-98\&#51204;&#51452;&#50948;&#49373;\GO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08014\&#48155;&#45716;&#44275;!\WINDOWS\DATA-97\ASAN-971\YONG-RAG\AS-YONG.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uxsoul\&#44277;&#50976;&#47928;&#49436;\&#9733;&#49324;&#47924;&#49892;%20&#49436;&#47448;&#54268;\&#48512;&#50633;&#51060;\&#46041;&#45224;&#44428;&#47932;&#47448;&#49468;&#53552;_&#44277;&#49324;&#48708;&#48516;&#49437;&#54364;_12072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45236;%20&#47928;&#49436;/&#44368;&#50977;&#52397;/&#51204;&#45224;&#44368;&#50977;&#52397;&#45225;&#54408;/&#47924;&#50504;&#44368;&#50977;&#52397;/&#45224;&#50501;&#51473;&#54617;&#44368;/&#51088;&#47308;&#51665;(060315)/My%20Documents/&#51068;&#50948;&#45824;&#44032;/&#44148;&#52629;/&#44148;&#52629;IL-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My%20Documents\&#45236;&#5066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060;&#53441;&#44260;\C\&#51077;&#52272;&#45236;&#50669;\&#49436;&#48512;&#54616;&#49688;&#52376;&#47532;&#51109;\&#51077;&#52272;&#45236;&#50669;&#494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windows\&#48148;&#53461;%20&#54868;&#47732;\&#51060;&#49457;&#48120;\&#44204;&#51201;&#49436;&#48169;\&#49457;&#50864;&#48169;\&#49352;%20&#54260;&#45908;\&#52509;&#45236;&#50669;&#49436;&#54632;\&#45224;&#50896;&#44204;&#512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608;&#51333;&#49437;\04%20&#50896;&#51452;&#55141;&#50629;&#54616;&#49688;&#52376;&#47532;&#51109;\My%20Documents\&#51077;&#52272;&#44204;&#51201;\2000&#45380;\&#49345;&#54616;&#49688;&#46020;\&#54077;&#49457;\&#49444;&#44228;&#49436;(&#44592;&#44228;)\&#46020;&#44553;\&#54077;&#49457;&#45236;&#50669;-&#46020;&#4455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08009\network\DATA-98\&#51204;&#51452;&#50948;&#49373;\&#45236;&#5066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hn\&#44032;&#51256;&#44032;&#49464;&#50836;\&#45347;&#50612;&#51452;&#49464;&#50836;\&#46020;&#48393;(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windows\&#48148;&#53461;%20&#54868;&#47732;\&#51060;&#49457;&#48120;\&#44204;&#51201;&#49436;&#48169;\&#49457;&#50864;&#48169;\data\excel\&#45224;&#50896;&#44204;&#51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EXCEL\YESTER\&#44540;&#44144;&#4943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08014\&#48155;&#45716;&#44275;!\DATA\YOUNGANG\CALSHEET\GO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608;&#51652;&#50689;\&#52488;&#46321;&#54617;&#44368;\&#51648;&#50689;&#48277;&#4988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file:///C:\Users\User\Desktop\2026&#45380;%20&#50629;&#47924;&#44288;&#47144;\01.&#44228;&#50557;\41%20(2026&#45380;%20&#44592;&#45733;&#48372;&#44053;&#49324;&#50629;)&#51109;&#50528;&#51064;%20&#44148;&#44053;&#44160;&#51652;&#49468;&#53552;%20&#47532;&#47784;&#45944;&#47553;%20&#44277;&#49324;(&#44148;&#52629;.&#44592;&#44228;)\01%20&#52280;&#44256;&#51088;&#47308;\&#49436;&#50872;&#51201;&#49901;&#51088;&#48337;&#50896;\2.%20&#44277;&#45236;&#50669;&#49436;(&#44148;&#52629;,&#44592;&#44228;.&#44032;&#44396;).xlsx" TargetMode="External"/><Relationship Id="rId1" Type="http://schemas.openxmlformats.org/officeDocument/2006/relationships/externalLinkPath" Target="/Users/User/Desktop/2026&#45380;%20&#50629;&#47924;&#44288;&#47144;/01.&#44228;&#50557;/41%20(2026&#45380;%20&#44592;&#45733;&#48372;&#44053;&#49324;&#50629;)&#51109;&#50528;&#51064;%20&#44148;&#44053;&#44160;&#51652;&#49468;&#53552;%20&#47532;&#47784;&#45944;&#47553;%20&#44277;&#49324;(&#44148;&#52629;.&#44592;&#44228;)/01%20&#52280;&#44256;&#51088;&#47308;/&#49436;&#50872;&#51201;&#49901;&#51088;&#48337;&#50896;/2.%20&#44277;&#45236;&#50669;&#49436;(&#44148;&#52629;,&#44592;&#44228;.&#44032;&#4439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금액내역서"/>
      <sheetName val="적격분석"/>
      <sheetName val="자재단가표"/>
      <sheetName val="집계표"/>
      <sheetName val="예정(3)"/>
      <sheetName val="8.PILE  (돌출)"/>
      <sheetName val="설비"/>
      <sheetName val="TYPE1"/>
      <sheetName val="9902"/>
      <sheetName val="일위대가(가설)"/>
      <sheetName val="#REF"/>
      <sheetName val="증감대비"/>
      <sheetName val="법면"/>
      <sheetName val="토공"/>
      <sheetName val="구조물공"/>
      <sheetName val="배수공1"/>
      <sheetName val="포장공"/>
      <sheetName val="부대공"/>
      <sheetName val="중기일위대가"/>
      <sheetName val="기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대로근거"/>
      <sheetName val="중로근거"/>
    </sheetNames>
    <sheetDataSet>
      <sheetData sheetId="0"/>
      <sheetData sheetId="1"/>
      <sheetData sheetId="2"/>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약품공급2"/>
      <sheetName val="1단계"/>
      <sheetName val="GODO"/>
    </sheetNames>
    <sheetDataSet>
      <sheetData sheetId="0"/>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약품공급2"/>
      <sheetName val="전기"/>
      <sheetName val="기기리스트"/>
      <sheetName val="경상비"/>
      <sheetName val="#REF"/>
      <sheetName val="일위대가(1)"/>
      <sheetName val="에너지동"/>
      <sheetName val="부안일위"/>
      <sheetName val="집계표"/>
      <sheetName val="정보매체A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C분석"/>
      <sheetName val="직접비"/>
      <sheetName val="원가"/>
      <sheetName val="이래에셋"/>
      <sheetName val="약품설비"/>
    </sheetNames>
    <sheetDataSet>
      <sheetData sheetId="0" refreshError="1"/>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1"/>
      <sheetName val="중기사용료및운전경비"/>
      <sheetName val="기계경비"/>
    </sheetNames>
    <sheetDataSet>
      <sheetData sheetId="0"/>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pipe-mid"/>
      <sheetName val="#REF"/>
      <sheetName val="수량산출"/>
      <sheetName val="교대(A1)"/>
      <sheetName val="건축공사실행"/>
      <sheetName val="일위대가"/>
      <sheetName val="45,46"/>
      <sheetName val="Baby일위대가"/>
      <sheetName val="날개벽(시점좌측)"/>
      <sheetName val="집계표"/>
      <sheetName val="대전-교대(A1-A2)"/>
      <sheetName val="단위수량"/>
      <sheetName val="내역서"/>
      <sheetName val="저"/>
      <sheetName val="단가"/>
      <sheetName val="상행-교대(A1-A2)"/>
      <sheetName val="교대(A1-A2)"/>
      <sheetName val="평형공사비"/>
      <sheetName val="일반공사"/>
      <sheetName val="무전표"/>
      <sheetName val="적용단위길이"/>
      <sheetName val="피벗테이블데이터분석"/>
      <sheetName val="특수기호강도거푸집"/>
      <sheetName val="종배수관면벽신"/>
      <sheetName val="종배수관(신)"/>
      <sheetName val="자료입력"/>
      <sheetName val="평균높이산출근거"/>
      <sheetName val="횡배수관위치조서"/>
      <sheetName val="내역"/>
      <sheetName val="일위"/>
    </sheetNames>
    <definedNames>
      <definedName name="등록_시작"/>
      <definedName name="등록_취소"/>
      <definedName name="메인_시작"/>
      <definedName name="물량집계"/>
      <definedName name="ISO_정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77"/>
      <sheetName val="#REF"/>
      <sheetName val="6PILE  (돌출)"/>
      <sheetName val="일위대가표"/>
      <sheetName val="단가비교표_공통1"/>
      <sheetName val="일위대가"/>
      <sheetName val="수자재단위당"/>
      <sheetName val="식재가격"/>
      <sheetName val="식재총괄"/>
      <sheetName val="일위목록"/>
      <sheetName val="마산방향"/>
      <sheetName val="진주방향"/>
      <sheetName val="교통대책내역"/>
      <sheetName val="DATE"/>
      <sheetName val="맨홀수량"/>
      <sheetName val="토목주소"/>
      <sheetName val="프랜트면허"/>
      <sheetName val="단가산출"/>
      <sheetName val="수문일1"/>
      <sheetName val="토공1차"/>
      <sheetName val="대창(장성)"/>
      <sheetName val="대창(함평)-창열"/>
      <sheetName val="삼보지질"/>
      <sheetName val="일반수량총괄집계"/>
      <sheetName val="정부노임단가"/>
      <sheetName val="단가"/>
      <sheetName val="말뚝지지력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기리스트"/>
      <sheetName val="축산 기기리스트"/>
      <sheetName val="견적대비표"/>
      <sheetName val="GI-LIST"/>
      <sheetName val="약품공급2"/>
      <sheetName val="화재 탐지 설비"/>
      <sheetName val="교대시점"/>
      <sheetName val="일위대가목차"/>
      <sheetName val="EQT-ESTN"/>
      <sheetName val="일위(PN)"/>
      <sheetName val="설계가"/>
      <sheetName val="가도공"/>
      <sheetName val="BID"/>
      <sheetName val="집계표"/>
      <sheetName val="tggwan(mac)"/>
      <sheetName val="수량산출"/>
      <sheetName val="노임단가"/>
      <sheetName val="노임"/>
      <sheetName val="단가"/>
      <sheetName val="TARGET"/>
      <sheetName val="esc"/>
      <sheetName val="계수시트"/>
      <sheetName val="원가계산서"/>
      <sheetName val="static.cal"/>
      <sheetName val="JUCKEYK"/>
      <sheetName val="총괄"/>
      <sheetName val="S0"/>
      <sheetName val="ITEM"/>
      <sheetName val="전기일위대가"/>
      <sheetName val="NOMUBI"/>
      <sheetName val="자재단가"/>
      <sheetName val="N賃率-職"/>
      <sheetName val="견적대비"/>
      <sheetName val="시설일위"/>
      <sheetName val="SG"/>
      <sheetName val="인수공규격"/>
      <sheetName val="マージン"/>
      <sheetName val="'94자산"/>
      <sheetName val="G.R300경비"/>
      <sheetName val="대치판정"/>
      <sheetName val="터파기및재료"/>
      <sheetName val="대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Sheet1"/>
      <sheetName val="기계경비(시간당)"/>
      <sheetName val="램머"/>
      <sheetName val="가중치"/>
      <sheetName val="공구"/>
      <sheetName val="장비집계"/>
      <sheetName val="3BL공동구 수량"/>
      <sheetName val="자재집계표"/>
      <sheetName val="말뚝지지력산정"/>
      <sheetName val="제-노임"/>
      <sheetName val="제직재"/>
      <sheetName val="신표지1"/>
      <sheetName val="용수량(생활용수)"/>
      <sheetName val="DATE"/>
      <sheetName val="집계표"/>
      <sheetName val="청천내"/>
      <sheetName val="명세서"/>
      <sheetName val="수량산출"/>
      <sheetName val="구천"/>
      <sheetName val="내역"/>
      <sheetName val="평가데이터"/>
      <sheetName val="산출금액내역"/>
      <sheetName val="내역서"/>
      <sheetName val="조경내역서"/>
      <sheetName val="주차구획선수량"/>
      <sheetName val="경산"/>
      <sheetName val="#REF"/>
      <sheetName val="일위"/>
      <sheetName val="기계경비"/>
      <sheetName val="9GNG운반"/>
      <sheetName val="실행철강하도"/>
      <sheetName val="현장예산"/>
      <sheetName val="예총"/>
      <sheetName val="2000년1차"/>
      <sheetName val="2000전체분"/>
      <sheetName val="자재대"/>
      <sheetName val="일위대가9803"/>
      <sheetName val="2공구하도급내역서"/>
      <sheetName val="포장공"/>
      <sheetName val="설계예산서"/>
      <sheetName val="요율"/>
      <sheetName val="3.공통공사대비"/>
      <sheetName val="총괄"/>
      <sheetName val="3BL공동구_수량"/>
      <sheetName val="안정검토"/>
      <sheetName val="단면설계"/>
      <sheetName val="6PILE  (돌출)"/>
      <sheetName val="설계내역서"/>
      <sheetName val="Total"/>
      <sheetName val="공사기본내용입력"/>
      <sheetName val="조명율표"/>
      <sheetName val="견적"/>
      <sheetName val="파형강관집계"/>
      <sheetName val="철근량"/>
      <sheetName val="설비"/>
      <sheetName val="구조물터파기수량집계"/>
      <sheetName val="배수공 시멘트 및 골재량 산출"/>
      <sheetName val="공량(1월22일)"/>
      <sheetName val="측구터파기공수량집계"/>
      <sheetName val="96보완계획7.12"/>
      <sheetName val="도급예산내역서봉투"/>
      <sheetName val="공사원가계산서"/>
      <sheetName val="설계산출표지"/>
      <sheetName val="도급예산내역서총괄표"/>
      <sheetName val="을부담운반비"/>
      <sheetName val="운반비산출"/>
      <sheetName val="가압장(토목)"/>
      <sheetName val="총투입계"/>
      <sheetName val="동원인원"/>
      <sheetName val="터파기및재료"/>
      <sheetName val="데이타"/>
      <sheetName val="배관배선 단가조사"/>
      <sheetName val="일위대가집계"/>
      <sheetName val="대치판정"/>
      <sheetName val="ABUT수량-A1"/>
      <sheetName val="본선차로수량집계표"/>
      <sheetName val="을"/>
      <sheetName val="SG"/>
      <sheetName val="품셈집계표"/>
      <sheetName val="자재조사표"/>
      <sheetName val="옹벽일반수량"/>
      <sheetName val="현장경비"/>
      <sheetName val="방배동내역(리라)"/>
      <sheetName val="건축공사집계표"/>
      <sheetName val="방배동내역 (총괄)"/>
      <sheetName val="부대공사총괄"/>
      <sheetName val="TOTAL_BOQ"/>
      <sheetName val="연결관암거"/>
      <sheetName val="초기화면"/>
      <sheetName val="관급자재"/>
      <sheetName val="12호기내역서(건축분)"/>
      <sheetName val="한강운반비"/>
      <sheetName val="단열-자재"/>
      <sheetName val="신우"/>
      <sheetName val="원본(갑지)"/>
      <sheetName val="날개벽수량표"/>
      <sheetName val="시선유도표지집계표"/>
      <sheetName val="70%"/>
      <sheetName val="Sheet5"/>
      <sheetName val="자재단가"/>
      <sheetName val="연습"/>
      <sheetName val="비교1"/>
      <sheetName val="물량표"/>
      <sheetName val="Sheet4"/>
      <sheetName val="구의33고"/>
      <sheetName val="맨홀수량"/>
      <sheetName val="H-PILE수량집계"/>
      <sheetName val="8.PILE  (돌출)"/>
      <sheetName val="Sheet2"/>
      <sheetName val="(A)내역서"/>
      <sheetName val="공제수량총집계표"/>
      <sheetName val="임금단가"/>
      <sheetName val="토적표"/>
      <sheetName val="공사개요"/>
      <sheetName val="수량3"/>
      <sheetName val="설계예산"/>
      <sheetName val="설계서을"/>
      <sheetName val="원가"/>
      <sheetName val="준검 내역서"/>
      <sheetName val="대창(함평)"/>
      <sheetName val="대창(장성)"/>
      <sheetName val="대창(함평)-창열"/>
      <sheetName val="산출근거"/>
      <sheetName val="범례표"/>
      <sheetName val="원형1호맨홀토공수량"/>
      <sheetName val="환경기계공정표 (3)"/>
      <sheetName val="절대삭제금지"/>
      <sheetName val="bid"/>
      <sheetName val="빙장비사양"/>
      <sheetName val="시설물단가표"/>
      <sheetName val="노무비단가표"/>
      <sheetName val="기초자료입력"/>
      <sheetName val="WORK"/>
      <sheetName val="토사(PE)"/>
      <sheetName val="하조서"/>
      <sheetName val="날개벽"/>
      <sheetName val="현장경상비"/>
      <sheetName val="증감내역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9509"/>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공통"/>
      <sheetName val="현장급여"/>
      <sheetName val="기초일위"/>
      <sheetName val="시설일위"/>
      <sheetName val="조명일위"/>
      <sheetName val="집계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ow r="3">
          <cell r="A3">
            <v>3</v>
          </cell>
        </row>
      </sheetData>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표제"/>
      <sheetName val="공사비총괄표"/>
      <sheetName val="총괄표"/>
      <sheetName val="토목"/>
      <sheetName val="조경총괄"/>
      <sheetName val="조경"/>
      <sheetName val="건축및설비총괄"/>
      <sheetName val="건축및설비내역서"/>
      <sheetName val="기계내역서"/>
      <sheetName val="전기및감시제어"/>
      <sheetName val="공사원가계산"/>
      <sheetName val="설계설명서"/>
      <sheetName val="Sheet3"/>
      <sheetName val="9811"/>
      <sheetName val="대비"/>
      <sheetName val="제경집계"/>
      <sheetName val="암거단위-1련"/>
      <sheetName val="9509"/>
      <sheetName val="기초단가"/>
      <sheetName val="약품공급2"/>
      <sheetName val="현장관리비"/>
      <sheetName val="관급"/>
      <sheetName val="내역"/>
      <sheetName val="원가계산서(남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목"/>
      <sheetName val="PIPE-MUL"/>
      <sheetName val="내역"/>
      <sheetName val="DATA1"/>
      <sheetName val="CABLE SIZE-1"/>
      <sheetName val="일위대가목차"/>
      <sheetName val="변압기 및 발전기 용량"/>
      <sheetName val="단가일람"/>
      <sheetName val="단위량당중기"/>
      <sheetName val="일위대가"/>
      <sheetName val="토사(PE)"/>
      <sheetName val="노임단가"/>
      <sheetName val="단가조사"/>
      <sheetName val="단가"/>
      <sheetName val="토적단위"/>
      <sheetName val="이토변실(A3-LINE)"/>
      <sheetName val="내역서2안"/>
      <sheetName val="투찰추정"/>
      <sheetName val="Macro1"/>
      <sheetName val="일위대가표"/>
      <sheetName val="CON'C"/>
      <sheetName val="청주(철골발주의뢰서)"/>
      <sheetName val="단가산출서"/>
      <sheetName val="DATA"/>
      <sheetName val="데이타"/>
      <sheetName val="건축내역"/>
      <sheetName val="단가조사서"/>
      <sheetName val="단가산출"/>
      <sheetName val="sheet1 _2_"/>
      <sheetName val="교각1"/>
      <sheetName val="DATA 입력부"/>
      <sheetName val="백암비스타내역"/>
      <sheetName val="사각1,특1호"/>
      <sheetName val="음성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표 (2)"/>
      <sheetName val="견적서표지 (2)"/>
      <sheetName val="견적서갑지 (2)"/>
      <sheetName val="공사비총괄표 (3)"/>
      <sheetName val="A동소화 (2)"/>
      <sheetName val="A동자탐 (2)"/>
      <sheetName val="단가표"/>
      <sheetName val="견적서표지"/>
      <sheetName val="견적서갑지"/>
      <sheetName val="공사비총괄표 (2)"/>
      <sheetName val="A동소화"/>
      <sheetName val="A동자탐"/>
      <sheetName val="B동소화"/>
      <sheetName val="B동자탐 "/>
    </sheetNames>
    <sheetDataSet>
      <sheetData sheetId="0" refreshError="1">
        <row r="2">
          <cell r="A2" t="str">
            <v>코드번호</v>
          </cell>
          <cell r="B2" t="str">
            <v>품명</v>
          </cell>
          <cell r="C2" t="str">
            <v>규격</v>
          </cell>
          <cell r="D2" t="str">
            <v>단위</v>
          </cell>
          <cell r="E2" t="str">
            <v>견적단가</v>
          </cell>
          <cell r="F2" t="str">
            <v>실행가</v>
          </cell>
          <cell r="G2" t="str">
            <v>구매가(VAT포함)</v>
          </cell>
        </row>
        <row r="3">
          <cell r="A3">
            <v>10001</v>
          </cell>
          <cell r="B3" t="str">
            <v>화재수신기</v>
          </cell>
          <cell r="C3" t="str">
            <v>P-1-25CCT</v>
          </cell>
          <cell r="D3" t="str">
            <v>면</v>
          </cell>
        </row>
        <row r="4">
          <cell r="A4">
            <v>10002</v>
          </cell>
          <cell r="B4" t="str">
            <v>화재수신기</v>
          </cell>
          <cell r="C4" t="str">
            <v>P-1-20CCT</v>
          </cell>
          <cell r="D4" t="str">
            <v>면</v>
          </cell>
          <cell r="E4">
            <v>550000</v>
          </cell>
          <cell r="F4">
            <v>170000</v>
          </cell>
        </row>
        <row r="5">
          <cell r="A5">
            <v>10003</v>
          </cell>
          <cell r="B5" t="str">
            <v>화재수신기</v>
          </cell>
          <cell r="C5" t="str">
            <v>P-1-15CCT</v>
          </cell>
          <cell r="D5" t="str">
            <v>면</v>
          </cell>
          <cell r="E5">
            <v>480000</v>
          </cell>
          <cell r="F5">
            <v>150000</v>
          </cell>
        </row>
        <row r="6">
          <cell r="A6">
            <v>10004</v>
          </cell>
          <cell r="B6" t="str">
            <v>화재수신기</v>
          </cell>
          <cell r="C6" t="str">
            <v>P-1-10CCT</v>
          </cell>
          <cell r="D6" t="str">
            <v>면</v>
          </cell>
          <cell r="E6">
            <v>380000</v>
          </cell>
          <cell r="F6">
            <v>130000</v>
          </cell>
        </row>
        <row r="7">
          <cell r="A7">
            <v>10005</v>
          </cell>
          <cell r="B7" t="str">
            <v>화재수신기</v>
          </cell>
          <cell r="C7" t="str">
            <v>P-1-5CCT</v>
          </cell>
          <cell r="D7" t="str">
            <v>면</v>
          </cell>
          <cell r="E7">
            <v>240000</v>
          </cell>
          <cell r="F7">
            <v>90000</v>
          </cell>
        </row>
        <row r="8">
          <cell r="A8">
            <v>10006</v>
          </cell>
          <cell r="B8" t="str">
            <v>화재수신기</v>
          </cell>
          <cell r="C8" t="str">
            <v>복합형/4</v>
          </cell>
          <cell r="D8" t="str">
            <v>면</v>
          </cell>
          <cell r="E8">
            <v>900000</v>
          </cell>
          <cell r="F8">
            <v>600000</v>
          </cell>
        </row>
        <row r="9">
          <cell r="A9">
            <v>10007</v>
          </cell>
          <cell r="B9" t="str">
            <v>화재수신기</v>
          </cell>
          <cell r="C9" t="str">
            <v>복합형/2</v>
          </cell>
          <cell r="D9" t="str">
            <v>면</v>
          </cell>
          <cell r="E9">
            <v>550000</v>
          </cell>
          <cell r="F9">
            <v>450000</v>
          </cell>
        </row>
        <row r="10">
          <cell r="A10">
            <v>10008</v>
          </cell>
          <cell r="B10" t="str">
            <v>경종</v>
          </cell>
          <cell r="C10" t="str">
            <v>DC 24V</v>
          </cell>
          <cell r="D10" t="str">
            <v>EA</v>
          </cell>
          <cell r="E10">
            <v>5500</v>
          </cell>
          <cell r="F10">
            <v>3600</v>
          </cell>
        </row>
        <row r="11">
          <cell r="A11">
            <v>10009</v>
          </cell>
          <cell r="B11" t="str">
            <v>표시등</v>
          </cell>
          <cell r="C11" t="str">
            <v>DC 24V/L.E.D</v>
          </cell>
          <cell r="D11" t="str">
            <v>EA</v>
          </cell>
          <cell r="E11">
            <v>2000</v>
          </cell>
          <cell r="F11">
            <v>900</v>
          </cell>
        </row>
        <row r="12">
          <cell r="A12">
            <v>10010</v>
          </cell>
          <cell r="B12" t="str">
            <v>발신기</v>
          </cell>
          <cell r="C12" t="str">
            <v>P-1급</v>
          </cell>
          <cell r="D12" t="str">
            <v>EA</v>
          </cell>
          <cell r="E12">
            <v>5000</v>
          </cell>
          <cell r="F12">
            <v>2900</v>
          </cell>
        </row>
        <row r="13">
          <cell r="A13">
            <v>10011</v>
          </cell>
          <cell r="B13" t="str">
            <v>기동램프</v>
          </cell>
          <cell r="C13" t="str">
            <v>AC 220V</v>
          </cell>
          <cell r="D13" t="str">
            <v>EA</v>
          </cell>
          <cell r="E13">
            <v>2300</v>
          </cell>
          <cell r="F13">
            <v>1400</v>
          </cell>
        </row>
        <row r="14">
          <cell r="A14">
            <v>10012</v>
          </cell>
          <cell r="B14" t="str">
            <v>차동식감지기</v>
          </cell>
          <cell r="C14" t="str">
            <v>스포트형</v>
          </cell>
          <cell r="D14" t="str">
            <v>EA</v>
          </cell>
          <cell r="E14">
            <v>5000</v>
          </cell>
          <cell r="F14">
            <v>2800</v>
          </cell>
        </row>
        <row r="15">
          <cell r="A15">
            <v>10013</v>
          </cell>
          <cell r="B15" t="str">
            <v>정온식감지기</v>
          </cell>
          <cell r="C15" t="str">
            <v>스포트형</v>
          </cell>
          <cell r="D15" t="str">
            <v>EA</v>
          </cell>
          <cell r="E15">
            <v>5000</v>
          </cell>
          <cell r="F15">
            <v>2500</v>
          </cell>
        </row>
        <row r="16">
          <cell r="A16">
            <v>10014</v>
          </cell>
          <cell r="B16" t="str">
            <v>연기식감지기</v>
          </cell>
          <cell r="C16" t="str">
            <v>광전식</v>
          </cell>
          <cell r="D16" t="str">
            <v>EA</v>
          </cell>
          <cell r="E16">
            <v>20000</v>
          </cell>
          <cell r="F16">
            <v>9800</v>
          </cell>
        </row>
        <row r="17">
          <cell r="A17">
            <v>10015</v>
          </cell>
          <cell r="B17" t="str">
            <v>통로유도표지</v>
          </cell>
          <cell r="C17" t="str">
            <v>축광</v>
          </cell>
          <cell r="D17" t="str">
            <v>EA</v>
          </cell>
          <cell r="E17">
            <v>4500</v>
          </cell>
          <cell r="F17">
            <v>2500</v>
          </cell>
        </row>
        <row r="18">
          <cell r="A18">
            <v>10016</v>
          </cell>
          <cell r="B18" t="str">
            <v>통로유도등</v>
          </cell>
          <cell r="C18" t="str">
            <v>매입형</v>
          </cell>
          <cell r="D18" t="str">
            <v>EA</v>
          </cell>
          <cell r="E18">
            <v>43000</v>
          </cell>
          <cell r="F18">
            <v>16000</v>
          </cell>
        </row>
        <row r="19">
          <cell r="A19">
            <v>10017</v>
          </cell>
          <cell r="B19" t="str">
            <v>통로유도등</v>
          </cell>
          <cell r="C19" t="str">
            <v>돌출형</v>
          </cell>
          <cell r="D19" t="str">
            <v>EA</v>
          </cell>
          <cell r="E19">
            <v>37000</v>
          </cell>
          <cell r="F19">
            <v>16000</v>
          </cell>
        </row>
        <row r="20">
          <cell r="A20">
            <v>10018</v>
          </cell>
          <cell r="B20" t="str">
            <v>피난구유도표지</v>
          </cell>
          <cell r="C20" t="str">
            <v>축광</v>
          </cell>
          <cell r="D20" t="str">
            <v>EA</v>
          </cell>
          <cell r="E20">
            <v>4000</v>
          </cell>
          <cell r="F20">
            <v>3000</v>
          </cell>
        </row>
        <row r="21">
          <cell r="A21">
            <v>10019</v>
          </cell>
          <cell r="B21" t="str">
            <v>피난구유도등</v>
          </cell>
          <cell r="C21" t="str">
            <v>10W</v>
          </cell>
          <cell r="D21" t="str">
            <v>EA</v>
          </cell>
          <cell r="E21">
            <v>28000</v>
          </cell>
          <cell r="F21">
            <v>14000</v>
          </cell>
        </row>
        <row r="22">
          <cell r="A22">
            <v>10020</v>
          </cell>
          <cell r="B22" t="str">
            <v>피난구유도등</v>
          </cell>
          <cell r="C22" t="str">
            <v>20W</v>
          </cell>
          <cell r="D22" t="str">
            <v>EA</v>
          </cell>
          <cell r="E22">
            <v>45000</v>
          </cell>
          <cell r="F22">
            <v>20000</v>
          </cell>
        </row>
        <row r="23">
          <cell r="A23">
            <v>10021</v>
          </cell>
          <cell r="B23" t="str">
            <v>피난구유도등</v>
          </cell>
          <cell r="C23" t="str">
            <v>40W</v>
          </cell>
          <cell r="D23" t="str">
            <v>EA</v>
          </cell>
          <cell r="E23">
            <v>110000</v>
          </cell>
          <cell r="F23">
            <v>85000</v>
          </cell>
        </row>
        <row r="24">
          <cell r="A24">
            <v>10022</v>
          </cell>
          <cell r="B24" t="str">
            <v>비상조명등</v>
          </cell>
          <cell r="C24" t="str">
            <v>AC 220V</v>
          </cell>
          <cell r="D24" t="str">
            <v>EA</v>
          </cell>
          <cell r="E24">
            <v>78000</v>
          </cell>
          <cell r="F24">
            <v>50000</v>
          </cell>
        </row>
        <row r="25">
          <cell r="A25">
            <v>10023</v>
          </cell>
          <cell r="B25" t="str">
            <v>AMP</v>
          </cell>
          <cell r="C25" t="str">
            <v>50W</v>
          </cell>
          <cell r="D25" t="str">
            <v>면</v>
          </cell>
          <cell r="E25">
            <v>450000</v>
          </cell>
        </row>
        <row r="26">
          <cell r="A26">
            <v>10024</v>
          </cell>
          <cell r="B26" t="str">
            <v>스피커</v>
          </cell>
          <cell r="C26" t="str">
            <v>세대1W</v>
          </cell>
          <cell r="D26" t="str">
            <v>EA</v>
          </cell>
          <cell r="E26">
            <v>5000</v>
          </cell>
          <cell r="F26">
            <v>3800</v>
          </cell>
        </row>
        <row r="27">
          <cell r="A27">
            <v>10025</v>
          </cell>
          <cell r="B27" t="str">
            <v>스피커</v>
          </cell>
          <cell r="C27" t="str">
            <v>3W</v>
          </cell>
          <cell r="D27" t="str">
            <v>EA</v>
          </cell>
          <cell r="E27">
            <v>20000</v>
          </cell>
          <cell r="F27">
            <v>9500</v>
          </cell>
        </row>
        <row r="28">
          <cell r="A28">
            <v>10026</v>
          </cell>
          <cell r="B28" t="str">
            <v>소화전세트</v>
          </cell>
          <cell r="C28" t="str">
            <v>경,표,발,기동램프</v>
          </cell>
          <cell r="D28" t="str">
            <v>SET</v>
          </cell>
          <cell r="E28">
            <v>14600</v>
          </cell>
          <cell r="F28">
            <v>8800</v>
          </cell>
        </row>
        <row r="29">
          <cell r="A29">
            <v>10027</v>
          </cell>
          <cell r="B29" t="str">
            <v>속보함세트</v>
          </cell>
          <cell r="C29" t="str">
            <v>경,표,발신기</v>
          </cell>
          <cell r="D29" t="str">
            <v>SET</v>
          </cell>
          <cell r="E29">
            <v>56600</v>
          </cell>
          <cell r="F29">
            <v>38400</v>
          </cell>
        </row>
        <row r="30">
          <cell r="A30">
            <v>10028</v>
          </cell>
          <cell r="B30" t="str">
            <v>속보내함</v>
          </cell>
          <cell r="C30" t="str">
            <v>200*600</v>
          </cell>
          <cell r="D30" t="str">
            <v>EA</v>
          </cell>
          <cell r="E30">
            <v>12000</v>
          </cell>
          <cell r="F30">
            <v>6000</v>
          </cell>
        </row>
        <row r="31">
          <cell r="A31">
            <v>10029</v>
          </cell>
          <cell r="B31" t="str">
            <v>속보함커버</v>
          </cell>
          <cell r="C31" t="str">
            <v>SUS</v>
          </cell>
          <cell r="D31" t="str">
            <v>EA</v>
          </cell>
          <cell r="E31">
            <v>32300</v>
          </cell>
          <cell r="F31">
            <v>19000</v>
          </cell>
        </row>
        <row r="32">
          <cell r="A32">
            <v>10030</v>
          </cell>
          <cell r="B32" t="str">
            <v>속노함노출</v>
          </cell>
          <cell r="C32" t="str">
            <v>STEEL</v>
          </cell>
          <cell r="D32" t="str">
            <v>EA</v>
          </cell>
          <cell r="E32">
            <v>9000</v>
          </cell>
          <cell r="F32">
            <v>4500</v>
          </cell>
        </row>
        <row r="33">
          <cell r="A33">
            <v>10031</v>
          </cell>
          <cell r="B33" t="str">
            <v>속노함노출</v>
          </cell>
          <cell r="C33" t="str">
            <v>SUS</v>
          </cell>
          <cell r="D33" t="str">
            <v>EA</v>
          </cell>
          <cell r="E33">
            <v>45000</v>
          </cell>
          <cell r="F33">
            <v>25000</v>
          </cell>
        </row>
        <row r="34">
          <cell r="A34">
            <v>10032</v>
          </cell>
          <cell r="B34" t="str">
            <v>중계기</v>
          </cell>
          <cell r="C34" t="str">
            <v>HI-MUX2/2/2</v>
          </cell>
          <cell r="D34" t="str">
            <v>EA</v>
          </cell>
          <cell r="E34">
            <v>120000</v>
          </cell>
          <cell r="F34">
            <v>55000</v>
          </cell>
        </row>
        <row r="35">
          <cell r="A35">
            <v>10033</v>
          </cell>
          <cell r="B35" t="str">
            <v>비상콘센트</v>
          </cell>
          <cell r="C35" t="str">
            <v>소화전내장형</v>
          </cell>
          <cell r="D35" t="str">
            <v>EA</v>
          </cell>
          <cell r="E35">
            <v>65000</v>
          </cell>
          <cell r="F35">
            <v>45000</v>
          </cell>
        </row>
        <row r="36">
          <cell r="A36">
            <v>10034</v>
          </cell>
          <cell r="B36" t="str">
            <v>전자싸이렌</v>
          </cell>
          <cell r="C36" t="str">
            <v>DC 24V</v>
          </cell>
          <cell r="D36" t="str">
            <v>EA</v>
          </cell>
          <cell r="E36">
            <v>25000</v>
          </cell>
          <cell r="F36">
            <v>11000</v>
          </cell>
        </row>
        <row r="37">
          <cell r="A37">
            <v>10035</v>
          </cell>
          <cell r="B37" t="str">
            <v>S.V.P</v>
          </cell>
          <cell r="C37" t="str">
            <v>DC 24V</v>
          </cell>
          <cell r="D37" t="str">
            <v>면</v>
          </cell>
          <cell r="E37">
            <v>62000</v>
          </cell>
          <cell r="F37">
            <v>25000</v>
          </cell>
        </row>
        <row r="38">
          <cell r="A38">
            <v>10036</v>
          </cell>
          <cell r="B38" t="str">
            <v>저수위경보</v>
          </cell>
          <cell r="C38" t="str">
            <v>DC 24V</v>
          </cell>
          <cell r="D38" t="str">
            <v>EA</v>
          </cell>
          <cell r="E38">
            <v>35000</v>
          </cell>
          <cell r="F38">
            <v>18000</v>
          </cell>
        </row>
        <row r="39">
          <cell r="A39">
            <v>10037</v>
          </cell>
          <cell r="B39" t="str">
            <v>TAMPER SWITCH</v>
          </cell>
          <cell r="C39" t="str">
            <v>DC 24V</v>
          </cell>
          <cell r="D39" t="str">
            <v>EA</v>
          </cell>
          <cell r="E39">
            <v>5000</v>
          </cell>
        </row>
        <row r="40">
          <cell r="A40">
            <v>10038</v>
          </cell>
          <cell r="B40" t="str">
            <v>MCC P/L</v>
          </cell>
          <cell r="C40" t="str">
            <v>AC 380V</v>
          </cell>
          <cell r="D40" t="str">
            <v>면</v>
          </cell>
          <cell r="E40">
            <v>750000</v>
          </cell>
          <cell r="F40">
            <v>700000</v>
          </cell>
        </row>
        <row r="41">
          <cell r="A41">
            <v>10039</v>
          </cell>
          <cell r="B41" t="str">
            <v>전선관</v>
          </cell>
          <cell r="C41" t="str">
            <v>HI-LEX16C</v>
          </cell>
          <cell r="D41" t="str">
            <v>M</v>
          </cell>
          <cell r="E41">
            <v>180</v>
          </cell>
          <cell r="F41">
            <v>110</v>
          </cell>
        </row>
        <row r="42">
          <cell r="A42">
            <v>10040</v>
          </cell>
          <cell r="B42" t="str">
            <v>전선관</v>
          </cell>
          <cell r="C42" t="str">
            <v>HI-LEX22C</v>
          </cell>
          <cell r="D42" t="str">
            <v>M</v>
          </cell>
          <cell r="E42">
            <v>216</v>
          </cell>
          <cell r="F42">
            <v>150</v>
          </cell>
        </row>
        <row r="43">
          <cell r="A43">
            <v>10041</v>
          </cell>
          <cell r="B43" t="str">
            <v>전선관</v>
          </cell>
          <cell r="C43" t="str">
            <v>HI-LEX28C</v>
          </cell>
          <cell r="D43" t="str">
            <v>M</v>
          </cell>
          <cell r="E43">
            <v>315</v>
          </cell>
          <cell r="F43">
            <v>200</v>
          </cell>
        </row>
        <row r="44">
          <cell r="A44">
            <v>10042</v>
          </cell>
          <cell r="B44" t="str">
            <v>전선관</v>
          </cell>
          <cell r="C44" t="str">
            <v>HI-16C</v>
          </cell>
          <cell r="D44" t="str">
            <v>M</v>
          </cell>
          <cell r="E44">
            <v>390</v>
          </cell>
          <cell r="F44">
            <v>365</v>
          </cell>
        </row>
        <row r="45">
          <cell r="A45">
            <v>10043</v>
          </cell>
          <cell r="B45" t="str">
            <v>전선관</v>
          </cell>
          <cell r="C45" t="str">
            <v>HI-22C</v>
          </cell>
          <cell r="D45" t="str">
            <v>M</v>
          </cell>
          <cell r="E45">
            <v>430</v>
          </cell>
          <cell r="F45">
            <v>410</v>
          </cell>
        </row>
        <row r="46">
          <cell r="A46">
            <v>10044</v>
          </cell>
          <cell r="B46" t="str">
            <v>전선관</v>
          </cell>
          <cell r="C46" t="str">
            <v>HI-28C</v>
          </cell>
          <cell r="D46" t="str">
            <v>M</v>
          </cell>
          <cell r="E46">
            <v>750</v>
          </cell>
          <cell r="F46">
            <v>720</v>
          </cell>
        </row>
        <row r="47">
          <cell r="A47">
            <v>10045</v>
          </cell>
          <cell r="B47" t="str">
            <v>전선관</v>
          </cell>
          <cell r="C47" t="str">
            <v>HI-36C</v>
          </cell>
          <cell r="D47" t="str">
            <v>M</v>
          </cell>
          <cell r="E47">
            <v>1350</v>
          </cell>
          <cell r="F47">
            <v>1200</v>
          </cell>
        </row>
        <row r="48">
          <cell r="A48">
            <v>10046</v>
          </cell>
          <cell r="B48" t="str">
            <v>전선관</v>
          </cell>
          <cell r="C48" t="str">
            <v>ST-16C</v>
          </cell>
          <cell r="D48" t="str">
            <v>M</v>
          </cell>
          <cell r="E48">
            <v>1230</v>
          </cell>
          <cell r="F48">
            <v>1160</v>
          </cell>
        </row>
        <row r="49">
          <cell r="A49">
            <v>10047</v>
          </cell>
          <cell r="B49" t="str">
            <v>전선관</v>
          </cell>
          <cell r="C49" t="str">
            <v>ST-22C</v>
          </cell>
          <cell r="D49" t="str">
            <v>M</v>
          </cell>
          <cell r="E49">
            <v>1620</v>
          </cell>
          <cell r="F49">
            <v>1480</v>
          </cell>
        </row>
        <row r="50">
          <cell r="A50">
            <v>10048</v>
          </cell>
          <cell r="B50" t="str">
            <v>전선관</v>
          </cell>
          <cell r="C50" t="str">
            <v>ST-28C</v>
          </cell>
          <cell r="D50" t="str">
            <v>M</v>
          </cell>
          <cell r="E50">
            <v>2100</v>
          </cell>
          <cell r="F50">
            <v>1930</v>
          </cell>
        </row>
        <row r="51">
          <cell r="A51">
            <v>10049</v>
          </cell>
          <cell r="B51" t="str">
            <v>전선관</v>
          </cell>
          <cell r="C51" t="str">
            <v>ST-36C</v>
          </cell>
          <cell r="D51" t="str">
            <v>M</v>
          </cell>
          <cell r="E51">
            <v>2440</v>
          </cell>
          <cell r="F51">
            <v>2370</v>
          </cell>
        </row>
        <row r="52">
          <cell r="A52">
            <v>10050</v>
          </cell>
          <cell r="B52" t="str">
            <v>노말밴드</v>
          </cell>
          <cell r="C52" t="str">
            <v>HI-28C</v>
          </cell>
          <cell r="D52" t="str">
            <v>EA</v>
          </cell>
          <cell r="E52">
            <v>1232</v>
          </cell>
          <cell r="F52">
            <v>1010</v>
          </cell>
        </row>
        <row r="53">
          <cell r="A53">
            <v>10051</v>
          </cell>
          <cell r="B53" t="str">
            <v>노말밴드</v>
          </cell>
          <cell r="C53" t="str">
            <v>HI-36C</v>
          </cell>
          <cell r="D53" t="str">
            <v>EA</v>
          </cell>
          <cell r="E53">
            <v>1250</v>
          </cell>
          <cell r="F53">
            <v>1080</v>
          </cell>
        </row>
        <row r="54">
          <cell r="A54">
            <v>10052</v>
          </cell>
          <cell r="B54" t="str">
            <v>노말밴드</v>
          </cell>
          <cell r="C54" t="str">
            <v>ST-28C</v>
          </cell>
          <cell r="D54" t="str">
            <v>EA</v>
          </cell>
          <cell r="E54">
            <v>1875</v>
          </cell>
          <cell r="F54">
            <v>1720</v>
          </cell>
        </row>
        <row r="55">
          <cell r="A55">
            <v>10053</v>
          </cell>
          <cell r="B55" t="str">
            <v>노말밴드</v>
          </cell>
          <cell r="C55" t="str">
            <v>ST-36C</v>
          </cell>
          <cell r="D55" t="str">
            <v>EA</v>
          </cell>
          <cell r="E55">
            <v>2980</v>
          </cell>
          <cell r="F55">
            <v>2300</v>
          </cell>
        </row>
        <row r="56">
          <cell r="A56">
            <v>10054</v>
          </cell>
          <cell r="B56" t="str">
            <v>ELP전선관</v>
          </cell>
          <cell r="C56" t="str">
            <v>30MM</v>
          </cell>
          <cell r="D56" t="str">
            <v>M</v>
          </cell>
          <cell r="E56">
            <v>496</v>
          </cell>
          <cell r="F56">
            <v>340</v>
          </cell>
        </row>
        <row r="57">
          <cell r="A57">
            <v>10055</v>
          </cell>
          <cell r="B57" t="str">
            <v>ELP전선관</v>
          </cell>
          <cell r="C57" t="str">
            <v>40MM</v>
          </cell>
          <cell r="D57" t="str">
            <v>M</v>
          </cell>
          <cell r="E57">
            <v>715</v>
          </cell>
          <cell r="F57">
            <v>530</v>
          </cell>
        </row>
        <row r="58">
          <cell r="A58">
            <v>10056</v>
          </cell>
          <cell r="B58" t="str">
            <v>ELP전선관</v>
          </cell>
          <cell r="C58" t="str">
            <v>50MM</v>
          </cell>
          <cell r="D58" t="str">
            <v>M</v>
          </cell>
          <cell r="E58">
            <v>875</v>
          </cell>
          <cell r="F58">
            <v>680</v>
          </cell>
        </row>
        <row r="59">
          <cell r="A59">
            <v>10057</v>
          </cell>
          <cell r="B59" t="str">
            <v>2종비닐절연전선</v>
          </cell>
          <cell r="C59" t="str">
            <v>IV 1.2MM</v>
          </cell>
          <cell r="D59" t="str">
            <v>M</v>
          </cell>
          <cell r="E59">
            <v>55</v>
          </cell>
        </row>
        <row r="60">
          <cell r="A60">
            <v>10058</v>
          </cell>
          <cell r="B60" t="str">
            <v>2종비닐절연전선</v>
          </cell>
          <cell r="C60" t="str">
            <v>HIV 1.2MM</v>
          </cell>
          <cell r="D60" t="str">
            <v>M</v>
          </cell>
          <cell r="E60">
            <v>57</v>
          </cell>
          <cell r="F60">
            <v>40</v>
          </cell>
        </row>
        <row r="61">
          <cell r="A61">
            <v>10059</v>
          </cell>
          <cell r="B61" t="str">
            <v>2종비닐절연전선</v>
          </cell>
          <cell r="C61" t="str">
            <v>HIV 1.6MM</v>
          </cell>
          <cell r="D61" t="str">
            <v>M</v>
          </cell>
          <cell r="E61">
            <v>92</v>
          </cell>
          <cell r="F61">
            <v>68</v>
          </cell>
        </row>
        <row r="62">
          <cell r="A62">
            <v>10060</v>
          </cell>
          <cell r="B62" t="str">
            <v>2종비닐절연전선</v>
          </cell>
          <cell r="C62" t="str">
            <v>HIV 2.0MM</v>
          </cell>
          <cell r="D62" t="str">
            <v>M</v>
          </cell>
          <cell r="E62">
            <v>135</v>
          </cell>
          <cell r="F62">
            <v>90</v>
          </cell>
        </row>
        <row r="63">
          <cell r="A63">
            <v>10061</v>
          </cell>
          <cell r="B63" t="str">
            <v>CABLE</v>
          </cell>
          <cell r="C63" t="str">
            <v>HCVV-SB1.25SQ 2/C</v>
          </cell>
          <cell r="D63" t="str">
            <v>M</v>
          </cell>
          <cell r="E63">
            <v>836</v>
          </cell>
          <cell r="F63">
            <v>764</v>
          </cell>
        </row>
        <row r="64">
          <cell r="A64">
            <v>10062</v>
          </cell>
          <cell r="B64" t="str">
            <v>CABLE</v>
          </cell>
          <cell r="C64" t="str">
            <v>FR-3 1.6MM 2/C</v>
          </cell>
          <cell r="D64" t="str">
            <v>M</v>
          </cell>
          <cell r="E64">
            <v>924</v>
          </cell>
          <cell r="F64">
            <v>630</v>
          </cell>
        </row>
        <row r="65">
          <cell r="A65">
            <v>10063</v>
          </cell>
          <cell r="B65" t="str">
            <v>CABLE</v>
          </cell>
          <cell r="C65" t="str">
            <v>FR-3 1.6MM 3/C</v>
          </cell>
          <cell r="D65" t="str">
            <v>M</v>
          </cell>
          <cell r="E65">
            <v>1118</v>
          </cell>
          <cell r="F65">
            <v>940</v>
          </cell>
        </row>
        <row r="66">
          <cell r="A66">
            <v>10064</v>
          </cell>
          <cell r="B66" t="str">
            <v>CABLE</v>
          </cell>
          <cell r="C66" t="str">
            <v>FR-3 1.6MM 7/C</v>
          </cell>
          <cell r="D66" t="str">
            <v>M</v>
          </cell>
          <cell r="E66">
            <v>1851</v>
          </cell>
          <cell r="F66">
            <v>1390</v>
          </cell>
        </row>
        <row r="67">
          <cell r="A67">
            <v>10065</v>
          </cell>
          <cell r="B67" t="str">
            <v>CABLE</v>
          </cell>
          <cell r="C67" t="str">
            <v>FR-3 1.6MM 8/C</v>
          </cell>
          <cell r="D67" t="str">
            <v>M</v>
          </cell>
          <cell r="E67">
            <v>2061</v>
          </cell>
          <cell r="F67">
            <v>1545</v>
          </cell>
        </row>
        <row r="68">
          <cell r="A68">
            <v>10066</v>
          </cell>
          <cell r="B68" t="str">
            <v>CABLE</v>
          </cell>
          <cell r="C68" t="str">
            <v>FR-3 1.6MM 9/C</v>
          </cell>
          <cell r="D68" t="str">
            <v>M</v>
          </cell>
          <cell r="E68">
            <v>2259</v>
          </cell>
          <cell r="F68">
            <v>1695</v>
          </cell>
        </row>
        <row r="69">
          <cell r="A69">
            <v>10067</v>
          </cell>
          <cell r="B69" t="str">
            <v>CABLE</v>
          </cell>
          <cell r="C69" t="str">
            <v>FR-3 1.6MM 10/C</v>
          </cell>
          <cell r="D69" t="str">
            <v>M</v>
          </cell>
          <cell r="E69">
            <v>2493</v>
          </cell>
          <cell r="F69">
            <v>1870</v>
          </cell>
        </row>
        <row r="70">
          <cell r="A70">
            <v>10068</v>
          </cell>
          <cell r="B70" t="str">
            <v>CABLE</v>
          </cell>
          <cell r="C70" t="str">
            <v>FR-3 1.6MM 12/C</v>
          </cell>
          <cell r="D70" t="str">
            <v>M</v>
          </cell>
          <cell r="E70">
            <v>2753</v>
          </cell>
          <cell r="F70">
            <v>2065</v>
          </cell>
        </row>
        <row r="71">
          <cell r="A71">
            <v>10069</v>
          </cell>
          <cell r="B71" t="str">
            <v>CABLE</v>
          </cell>
          <cell r="C71" t="str">
            <v>FR-3 1.6MM 15/C</v>
          </cell>
          <cell r="D71" t="str">
            <v>M</v>
          </cell>
          <cell r="E71">
            <v>3281</v>
          </cell>
          <cell r="F71">
            <v>2460</v>
          </cell>
        </row>
        <row r="72">
          <cell r="A72">
            <v>10070</v>
          </cell>
          <cell r="B72" t="str">
            <v>CABLE</v>
          </cell>
          <cell r="C72" t="str">
            <v>FR-3 1.2MM 4/C</v>
          </cell>
          <cell r="D72" t="str">
            <v>M</v>
          </cell>
          <cell r="E72">
            <v>1152</v>
          </cell>
          <cell r="F72">
            <v>865</v>
          </cell>
        </row>
        <row r="73">
          <cell r="A73">
            <v>10071</v>
          </cell>
          <cell r="B73" t="str">
            <v>CABLE</v>
          </cell>
          <cell r="C73" t="str">
            <v>FR-3 2.0MM 3/C</v>
          </cell>
          <cell r="D73" t="str">
            <v>M</v>
          </cell>
          <cell r="E73">
            <v>1252</v>
          </cell>
          <cell r="F73">
            <v>940</v>
          </cell>
        </row>
        <row r="74">
          <cell r="A74">
            <v>10072</v>
          </cell>
          <cell r="B74" t="str">
            <v>CABLE</v>
          </cell>
          <cell r="C74" t="str">
            <v xml:space="preserve">HIV 5.5SQ </v>
          </cell>
          <cell r="D74" t="str">
            <v>M</v>
          </cell>
          <cell r="E74">
            <v>271</v>
          </cell>
          <cell r="F74">
            <v>180</v>
          </cell>
        </row>
        <row r="75">
          <cell r="A75">
            <v>10073</v>
          </cell>
          <cell r="B75" t="str">
            <v>아우트레드복스</v>
          </cell>
          <cell r="C75" t="str">
            <v>8각</v>
          </cell>
          <cell r="D75" t="str">
            <v>EA</v>
          </cell>
          <cell r="E75">
            <v>540</v>
          </cell>
          <cell r="F75">
            <v>370</v>
          </cell>
        </row>
        <row r="76">
          <cell r="A76">
            <v>10074</v>
          </cell>
          <cell r="B76" t="str">
            <v>아우트레드복스</v>
          </cell>
          <cell r="C76" t="str">
            <v>4각</v>
          </cell>
          <cell r="D76" t="str">
            <v>EA</v>
          </cell>
          <cell r="E76">
            <v>630</v>
          </cell>
          <cell r="F76">
            <v>420</v>
          </cell>
        </row>
        <row r="77">
          <cell r="A77">
            <v>10075</v>
          </cell>
          <cell r="B77" t="str">
            <v>아우트레드복스</v>
          </cell>
          <cell r="C77" t="str">
            <v>8각 54MM</v>
          </cell>
          <cell r="D77" t="str">
            <v>EA</v>
          </cell>
          <cell r="E77">
            <v>580</v>
          </cell>
          <cell r="F77">
            <v>450</v>
          </cell>
        </row>
        <row r="78">
          <cell r="A78">
            <v>10076</v>
          </cell>
          <cell r="B78" t="str">
            <v>아우트레드복스</v>
          </cell>
          <cell r="C78" t="str">
            <v>4각 54MM</v>
          </cell>
          <cell r="D78" t="str">
            <v>EA</v>
          </cell>
          <cell r="E78">
            <v>770</v>
          </cell>
          <cell r="F78">
            <v>530</v>
          </cell>
        </row>
        <row r="79">
          <cell r="A79">
            <v>10077</v>
          </cell>
          <cell r="B79" t="str">
            <v>후렉시블</v>
          </cell>
          <cell r="C79" t="str">
            <v>16MM(비방수)</v>
          </cell>
          <cell r="D79" t="str">
            <v>M</v>
          </cell>
          <cell r="E79">
            <v>230</v>
          </cell>
          <cell r="F79">
            <v>180</v>
          </cell>
        </row>
        <row r="80">
          <cell r="A80">
            <v>10078</v>
          </cell>
          <cell r="B80" t="str">
            <v>후렉시블</v>
          </cell>
          <cell r="C80" t="str">
            <v>16MM(방수)</v>
          </cell>
          <cell r="D80" t="str">
            <v>M</v>
          </cell>
          <cell r="E80">
            <v>370</v>
          </cell>
          <cell r="F80">
            <v>265</v>
          </cell>
        </row>
        <row r="81">
          <cell r="A81">
            <v>10079</v>
          </cell>
          <cell r="B81" t="str">
            <v>후렉시블</v>
          </cell>
          <cell r="C81" t="str">
            <v>22MM(방수)</v>
          </cell>
          <cell r="D81" t="str">
            <v>M</v>
          </cell>
          <cell r="E81">
            <v>506</v>
          </cell>
          <cell r="F81">
            <v>380</v>
          </cell>
        </row>
        <row r="82">
          <cell r="A82">
            <v>10080</v>
          </cell>
          <cell r="B82" t="str">
            <v>후렉시블</v>
          </cell>
          <cell r="C82" t="str">
            <v>28MM(방수)</v>
          </cell>
          <cell r="D82" t="str">
            <v>M</v>
          </cell>
          <cell r="E82">
            <v>645</v>
          </cell>
          <cell r="F82">
            <v>515</v>
          </cell>
        </row>
        <row r="83">
          <cell r="A83">
            <v>10081</v>
          </cell>
          <cell r="B83" t="str">
            <v>후렉시블</v>
          </cell>
          <cell r="C83" t="str">
            <v>16MM(코푸렉스)</v>
          </cell>
          <cell r="D83" t="str">
            <v>M</v>
          </cell>
          <cell r="E83">
            <v>1120</v>
          </cell>
          <cell r="F83">
            <v>980</v>
          </cell>
        </row>
        <row r="84">
          <cell r="A84">
            <v>10082</v>
          </cell>
          <cell r="B84" t="str">
            <v>후렉시블</v>
          </cell>
          <cell r="C84" t="str">
            <v>22MM(코푸렉스)</v>
          </cell>
          <cell r="D84" t="str">
            <v>M</v>
          </cell>
          <cell r="E84">
            <v>1500</v>
          </cell>
          <cell r="F84">
            <v>1315</v>
          </cell>
        </row>
        <row r="85">
          <cell r="A85">
            <v>10083</v>
          </cell>
          <cell r="B85" t="str">
            <v>후렉시블</v>
          </cell>
          <cell r="C85" t="str">
            <v>28MM(코푸렉스)</v>
          </cell>
          <cell r="D85" t="str">
            <v>M</v>
          </cell>
          <cell r="E85">
            <v>2100</v>
          </cell>
          <cell r="F85">
            <v>1800</v>
          </cell>
        </row>
        <row r="86">
          <cell r="A86">
            <v>10084</v>
          </cell>
          <cell r="B86" t="str">
            <v>JOINT BOX</v>
          </cell>
          <cell r="C86" t="str">
            <v>150*150*100</v>
          </cell>
          <cell r="D86" t="str">
            <v>EA</v>
          </cell>
          <cell r="E86">
            <v>2700</v>
          </cell>
          <cell r="F86">
            <v>2530</v>
          </cell>
        </row>
        <row r="87">
          <cell r="A87">
            <v>10085</v>
          </cell>
          <cell r="B87" t="str">
            <v>PULL BOX</v>
          </cell>
          <cell r="C87" t="str">
            <v>300*300*200</v>
          </cell>
          <cell r="D87" t="str">
            <v>EA</v>
          </cell>
          <cell r="E87">
            <v>4900</v>
          </cell>
          <cell r="F87">
            <v>4150</v>
          </cell>
        </row>
        <row r="88">
          <cell r="A88">
            <v>10086</v>
          </cell>
          <cell r="B88" t="str">
            <v>PULL BOX</v>
          </cell>
          <cell r="C88" t="str">
            <v>200*200*150</v>
          </cell>
          <cell r="D88" t="str">
            <v>EA</v>
          </cell>
          <cell r="E88">
            <v>4300</v>
          </cell>
          <cell r="F88">
            <v>4150</v>
          </cell>
        </row>
        <row r="89">
          <cell r="A89">
            <v>10087</v>
          </cell>
          <cell r="B89" t="str">
            <v>PULL BOX</v>
          </cell>
          <cell r="C89" t="str">
            <v>200*200*100</v>
          </cell>
          <cell r="D89" t="str">
            <v>EA</v>
          </cell>
          <cell r="E89">
            <v>3600</v>
          </cell>
          <cell r="F89">
            <v>3500</v>
          </cell>
        </row>
        <row r="90">
          <cell r="A90">
            <v>10088</v>
          </cell>
          <cell r="B90" t="str">
            <v>단자대</v>
          </cell>
          <cell r="C90" t="str">
            <v>20A15P</v>
          </cell>
          <cell r="D90" t="str">
            <v>EA</v>
          </cell>
          <cell r="E90">
            <v>2400</v>
          </cell>
          <cell r="F90">
            <v>1900</v>
          </cell>
        </row>
        <row r="91">
          <cell r="A91">
            <v>10089</v>
          </cell>
          <cell r="B91" t="str">
            <v>단자대</v>
          </cell>
          <cell r="C91" t="str">
            <v>20A20P</v>
          </cell>
          <cell r="D91" t="str">
            <v>EA</v>
          </cell>
          <cell r="E91">
            <v>3400</v>
          </cell>
          <cell r="F91">
            <v>2670</v>
          </cell>
        </row>
        <row r="92">
          <cell r="A92">
            <v>10090</v>
          </cell>
          <cell r="B92" t="str">
            <v>단자대</v>
          </cell>
          <cell r="C92" t="str">
            <v>20A25P</v>
          </cell>
          <cell r="D92" t="str">
            <v>EA</v>
          </cell>
          <cell r="E92">
            <v>4500</v>
          </cell>
        </row>
        <row r="93">
          <cell r="A93">
            <v>10091</v>
          </cell>
          <cell r="B93" t="str">
            <v>SP-T/B</v>
          </cell>
          <cell r="C93" t="str">
            <v>10P</v>
          </cell>
          <cell r="D93" t="str">
            <v>EA</v>
          </cell>
          <cell r="E93">
            <v>11500</v>
          </cell>
          <cell r="F93">
            <v>24000</v>
          </cell>
        </row>
        <row r="94">
          <cell r="A94">
            <v>10092</v>
          </cell>
          <cell r="B94" t="str">
            <v>FA-T/B</v>
          </cell>
          <cell r="C94" t="str">
            <v>20P</v>
          </cell>
          <cell r="D94" t="str">
            <v>EA</v>
          </cell>
          <cell r="E94">
            <v>12800</v>
          </cell>
          <cell r="F94">
            <v>28000</v>
          </cell>
        </row>
        <row r="95">
          <cell r="A95">
            <v>10093</v>
          </cell>
          <cell r="B95" t="str">
            <v>FA-T/B</v>
          </cell>
          <cell r="C95" t="str">
            <v>40P</v>
          </cell>
          <cell r="D95" t="str">
            <v>EA</v>
          </cell>
          <cell r="E95">
            <v>20000</v>
          </cell>
          <cell r="F95">
            <v>37000</v>
          </cell>
        </row>
        <row r="96">
          <cell r="A96">
            <v>10094</v>
          </cell>
          <cell r="B96" t="str">
            <v>전원공급기</v>
          </cell>
          <cell r="D96" t="str">
            <v>면</v>
          </cell>
          <cell r="E96">
            <v>320000</v>
          </cell>
          <cell r="F96">
            <v>250000</v>
          </cell>
        </row>
        <row r="97">
          <cell r="A97">
            <v>10095</v>
          </cell>
          <cell r="B97" t="str">
            <v>방화샷다연동제어기</v>
          </cell>
          <cell r="C97" t="str">
            <v>매입형</v>
          </cell>
          <cell r="D97" t="str">
            <v>SET</v>
          </cell>
          <cell r="E97">
            <v>350000</v>
          </cell>
          <cell r="F97">
            <v>100000</v>
          </cell>
        </row>
        <row r="98">
          <cell r="A98">
            <v>10096</v>
          </cell>
          <cell r="B98" t="str">
            <v>CABLE</v>
          </cell>
          <cell r="C98" t="str">
            <v>FR-3 1.6MM 4/C</v>
          </cell>
          <cell r="D98" t="str">
            <v>M</v>
          </cell>
          <cell r="E98">
            <v>1450</v>
          </cell>
          <cell r="F98">
            <v>1240</v>
          </cell>
        </row>
        <row r="99">
          <cell r="A99">
            <v>10097</v>
          </cell>
          <cell r="B99" t="str">
            <v>전선관</v>
          </cell>
          <cell r="C99" t="str">
            <v>HI-36C</v>
          </cell>
          <cell r="D99" t="str">
            <v>M</v>
          </cell>
          <cell r="E99">
            <v>1200</v>
          </cell>
          <cell r="F99">
            <v>1200</v>
          </cell>
        </row>
        <row r="100">
          <cell r="A100">
            <v>10098</v>
          </cell>
          <cell r="B100" t="str">
            <v>잡자재비</v>
          </cell>
          <cell r="C100" t="str">
            <v>재료비의5%</v>
          </cell>
          <cell r="D100" t="str">
            <v>식</v>
          </cell>
        </row>
        <row r="101">
          <cell r="A101">
            <v>10099</v>
          </cell>
          <cell r="B101" t="str">
            <v>전선관부속</v>
          </cell>
          <cell r="C101" t="str">
            <v>전선관의10%</v>
          </cell>
          <cell r="D101" t="str">
            <v>식</v>
          </cell>
        </row>
        <row r="102">
          <cell r="A102">
            <v>10100</v>
          </cell>
          <cell r="B102" t="str">
            <v>02.노무비</v>
          </cell>
        </row>
        <row r="103">
          <cell r="A103">
            <v>10101</v>
          </cell>
          <cell r="B103" t="str">
            <v>노무비</v>
          </cell>
          <cell r="C103" t="str">
            <v>내선전공</v>
          </cell>
          <cell r="D103" t="str">
            <v>인</v>
          </cell>
          <cell r="E103">
            <v>60000</v>
          </cell>
        </row>
        <row r="104">
          <cell r="A104">
            <v>10102</v>
          </cell>
          <cell r="B104" t="str">
            <v>노무비</v>
          </cell>
          <cell r="C104" t="str">
            <v>저압케이블공</v>
          </cell>
          <cell r="D104" t="str">
            <v>인</v>
          </cell>
          <cell r="E104">
            <v>66313</v>
          </cell>
        </row>
        <row r="105">
          <cell r="A105">
            <v>10103</v>
          </cell>
          <cell r="B105" t="str">
            <v>노무비</v>
          </cell>
          <cell r="C105" t="str">
            <v>통신내선공</v>
          </cell>
          <cell r="D105" t="str">
            <v>인</v>
          </cell>
          <cell r="E105">
            <v>57615</v>
          </cell>
        </row>
        <row r="106">
          <cell r="A106">
            <v>10104</v>
          </cell>
          <cell r="B106" t="str">
            <v>공구손료</v>
          </cell>
          <cell r="C106" t="str">
            <v>노무비의3%</v>
          </cell>
          <cell r="D106" t="str">
            <v>식</v>
          </cell>
        </row>
        <row r="107">
          <cell r="A107">
            <v>20001</v>
          </cell>
          <cell r="B107" t="str">
            <v>옥내소화전함</v>
          </cell>
          <cell r="C107" t="str">
            <v>1200*650*180</v>
          </cell>
          <cell r="D107" t="str">
            <v>SET</v>
          </cell>
          <cell r="E107">
            <v>150000</v>
          </cell>
          <cell r="F107">
            <v>87000</v>
          </cell>
        </row>
        <row r="108">
          <cell r="A108">
            <v>20002</v>
          </cell>
          <cell r="B108" t="str">
            <v>방수기구함</v>
          </cell>
          <cell r="C108" t="str">
            <v>1200*650*180</v>
          </cell>
          <cell r="D108" t="str">
            <v>SET</v>
          </cell>
          <cell r="E108">
            <v>150000</v>
          </cell>
          <cell r="F108">
            <v>87000</v>
          </cell>
        </row>
        <row r="109">
          <cell r="A109">
            <v>20003</v>
          </cell>
          <cell r="B109" t="str">
            <v>ANGLE V/V</v>
          </cell>
          <cell r="C109" t="str">
            <v>40A</v>
          </cell>
          <cell r="D109" t="str">
            <v>EA</v>
          </cell>
          <cell r="E109">
            <v>14000</v>
          </cell>
          <cell r="F109">
            <v>8000</v>
          </cell>
        </row>
        <row r="110">
          <cell r="A110">
            <v>20004</v>
          </cell>
          <cell r="B110" t="str">
            <v>ANGLE V/V</v>
          </cell>
          <cell r="C110" t="str">
            <v>65A</v>
          </cell>
          <cell r="D110" t="str">
            <v>EA</v>
          </cell>
          <cell r="E110">
            <v>24000</v>
          </cell>
          <cell r="F110">
            <v>18000</v>
          </cell>
        </row>
        <row r="111">
          <cell r="A111">
            <v>20005</v>
          </cell>
          <cell r="B111" t="str">
            <v>소방호스</v>
          </cell>
          <cell r="C111" t="str">
            <v>40A*15M</v>
          </cell>
          <cell r="D111" t="str">
            <v>EA</v>
          </cell>
          <cell r="E111">
            <v>25000</v>
          </cell>
          <cell r="F111">
            <v>20000</v>
          </cell>
        </row>
        <row r="112">
          <cell r="A112">
            <v>20006</v>
          </cell>
          <cell r="B112" t="str">
            <v>소방호스</v>
          </cell>
          <cell r="C112" t="str">
            <v>65A*15M</v>
          </cell>
          <cell r="D112" t="str">
            <v>EA</v>
          </cell>
          <cell r="E112">
            <v>55000</v>
          </cell>
          <cell r="F112">
            <v>40000</v>
          </cell>
        </row>
        <row r="113">
          <cell r="A113">
            <v>20007</v>
          </cell>
          <cell r="B113" t="str">
            <v>관창</v>
          </cell>
          <cell r="C113" t="str">
            <v>40A</v>
          </cell>
          <cell r="D113" t="str">
            <v>EA</v>
          </cell>
          <cell r="E113">
            <v>20000</v>
          </cell>
          <cell r="F113">
            <v>8000</v>
          </cell>
        </row>
        <row r="114">
          <cell r="A114">
            <v>20008</v>
          </cell>
          <cell r="B114" t="str">
            <v>관창</v>
          </cell>
          <cell r="C114" t="str">
            <v>65A</v>
          </cell>
          <cell r="D114" t="str">
            <v>EA</v>
          </cell>
          <cell r="E114">
            <v>25000</v>
          </cell>
          <cell r="F114">
            <v>10000</v>
          </cell>
        </row>
        <row r="115">
          <cell r="A115">
            <v>20009</v>
          </cell>
          <cell r="B115" t="str">
            <v>분말소화기</v>
          </cell>
          <cell r="C115" t="str">
            <v>1.5KG</v>
          </cell>
          <cell r="D115" t="str">
            <v>EA</v>
          </cell>
          <cell r="E115">
            <v>15000</v>
          </cell>
          <cell r="F115">
            <v>12000</v>
          </cell>
        </row>
        <row r="116">
          <cell r="A116">
            <v>20010</v>
          </cell>
          <cell r="B116" t="str">
            <v>분말소화기</v>
          </cell>
          <cell r="C116" t="str">
            <v>2.5KG</v>
          </cell>
          <cell r="D116" t="str">
            <v>EA</v>
          </cell>
          <cell r="E116">
            <v>23000</v>
          </cell>
          <cell r="F116">
            <v>13000</v>
          </cell>
        </row>
        <row r="117">
          <cell r="A117">
            <v>20011</v>
          </cell>
          <cell r="B117" t="str">
            <v>분말소화기</v>
          </cell>
          <cell r="C117" t="str">
            <v>3.3KG</v>
          </cell>
          <cell r="D117" t="str">
            <v>EA</v>
          </cell>
          <cell r="E117">
            <v>25000</v>
          </cell>
          <cell r="F117">
            <v>14000</v>
          </cell>
        </row>
        <row r="118">
          <cell r="A118">
            <v>20012</v>
          </cell>
          <cell r="B118" t="str">
            <v>분말소화기</v>
          </cell>
          <cell r="C118" t="str">
            <v>4.5KG</v>
          </cell>
          <cell r="D118" t="str">
            <v>EA</v>
          </cell>
          <cell r="E118">
            <v>32000</v>
          </cell>
          <cell r="F118">
            <v>16000</v>
          </cell>
        </row>
        <row r="119">
          <cell r="A119">
            <v>20013</v>
          </cell>
          <cell r="B119" t="str">
            <v>분말소화기</v>
          </cell>
          <cell r="C119" t="str">
            <v>20KG</v>
          </cell>
          <cell r="D119" t="str">
            <v>EA</v>
          </cell>
          <cell r="E119">
            <v>150000</v>
          </cell>
          <cell r="F119">
            <v>75000</v>
          </cell>
        </row>
        <row r="120">
          <cell r="A120">
            <v>20014</v>
          </cell>
          <cell r="B120" t="str">
            <v>자동확산소화기</v>
          </cell>
          <cell r="C120" t="str">
            <v>3.0KG</v>
          </cell>
          <cell r="D120" t="str">
            <v>EA</v>
          </cell>
          <cell r="E120">
            <v>28000</v>
          </cell>
          <cell r="F120">
            <v>15000</v>
          </cell>
        </row>
        <row r="121">
          <cell r="A121">
            <v>20015</v>
          </cell>
          <cell r="B121" t="str">
            <v>자동식소화기</v>
          </cell>
          <cell r="C121" t="str">
            <v>기계식</v>
          </cell>
          <cell r="D121" t="str">
            <v>EA</v>
          </cell>
          <cell r="E121">
            <v>165000</v>
          </cell>
          <cell r="F121">
            <v>140000</v>
          </cell>
        </row>
        <row r="122">
          <cell r="A122">
            <v>20016</v>
          </cell>
          <cell r="B122" t="str">
            <v>자동배수밸브</v>
          </cell>
          <cell r="C122" t="str">
            <v>20A</v>
          </cell>
          <cell r="D122" t="str">
            <v>EA</v>
          </cell>
          <cell r="E122">
            <v>4400</v>
          </cell>
          <cell r="F122">
            <v>4000</v>
          </cell>
        </row>
        <row r="123">
          <cell r="A123">
            <v>20017</v>
          </cell>
          <cell r="B123" t="str">
            <v>릴리프밸브</v>
          </cell>
          <cell r="C123" t="str">
            <v>25A</v>
          </cell>
          <cell r="D123" t="str">
            <v>EA</v>
          </cell>
          <cell r="E123">
            <v>30000</v>
          </cell>
          <cell r="F123">
            <v>16000</v>
          </cell>
        </row>
        <row r="124">
          <cell r="A124">
            <v>20018</v>
          </cell>
          <cell r="B124" t="str">
            <v>S/M CHECK V/V</v>
          </cell>
          <cell r="C124" t="str">
            <v>150A</v>
          </cell>
          <cell r="D124" t="str">
            <v>EA</v>
          </cell>
          <cell r="E124">
            <v>146000</v>
          </cell>
          <cell r="F124">
            <v>116999.99999999999</v>
          </cell>
          <cell r="G124">
            <v>128700</v>
          </cell>
        </row>
        <row r="125">
          <cell r="A125">
            <v>20019</v>
          </cell>
          <cell r="B125" t="str">
            <v>S/M CHECK V/V</v>
          </cell>
          <cell r="C125" t="str">
            <v>125A</v>
          </cell>
          <cell r="D125" t="str">
            <v>EA</v>
          </cell>
          <cell r="E125">
            <v>95760</v>
          </cell>
          <cell r="F125">
            <v>79800</v>
          </cell>
          <cell r="G125">
            <v>87780</v>
          </cell>
        </row>
        <row r="126">
          <cell r="A126">
            <v>20020</v>
          </cell>
          <cell r="B126" t="str">
            <v>S/M CHECK V/V</v>
          </cell>
          <cell r="C126" t="str">
            <v>100A</v>
          </cell>
          <cell r="D126" t="str">
            <v>EA</v>
          </cell>
          <cell r="E126">
            <v>68800</v>
          </cell>
          <cell r="F126">
            <v>50399.999999999993</v>
          </cell>
          <cell r="G126">
            <v>55440</v>
          </cell>
        </row>
        <row r="127">
          <cell r="A127">
            <v>20021</v>
          </cell>
          <cell r="B127" t="str">
            <v>S/M CHECK V/V</v>
          </cell>
          <cell r="C127" t="str">
            <v>80A</v>
          </cell>
          <cell r="D127" t="str">
            <v>EA</v>
          </cell>
          <cell r="E127">
            <v>48960</v>
          </cell>
          <cell r="F127">
            <v>40800</v>
          </cell>
          <cell r="G127">
            <v>44880</v>
          </cell>
        </row>
        <row r="128">
          <cell r="A128">
            <v>20022</v>
          </cell>
          <cell r="B128" t="str">
            <v>S/M CHECK V/V</v>
          </cell>
          <cell r="C128" t="str">
            <v>65A</v>
          </cell>
          <cell r="D128" t="str">
            <v>EA</v>
          </cell>
          <cell r="E128">
            <v>56400</v>
          </cell>
          <cell r="F128">
            <v>37200</v>
          </cell>
          <cell r="G128">
            <v>40920</v>
          </cell>
        </row>
        <row r="129">
          <cell r="A129">
            <v>20023</v>
          </cell>
          <cell r="B129" t="str">
            <v>S/M CHECK V/V</v>
          </cell>
          <cell r="C129" t="str">
            <v>50A</v>
          </cell>
          <cell r="D129" t="str">
            <v>EA</v>
          </cell>
          <cell r="E129">
            <v>36000</v>
          </cell>
          <cell r="F129">
            <v>29999.999999999996</v>
          </cell>
          <cell r="G129">
            <v>33000</v>
          </cell>
        </row>
        <row r="130">
          <cell r="A130">
            <v>20024</v>
          </cell>
          <cell r="B130" t="str">
            <v>청동 CHECK V/V</v>
          </cell>
          <cell r="C130" t="str">
            <v>50A</v>
          </cell>
          <cell r="D130" t="str">
            <v>EA</v>
          </cell>
          <cell r="E130">
            <v>23044.363636363632</v>
          </cell>
          <cell r="F130">
            <v>19203.63636363636</v>
          </cell>
          <cell r="G130">
            <v>21124</v>
          </cell>
        </row>
        <row r="131">
          <cell r="A131">
            <v>20025</v>
          </cell>
          <cell r="B131" t="str">
            <v>청동 CHECK V/V</v>
          </cell>
          <cell r="C131" t="str">
            <v>40A</v>
          </cell>
          <cell r="D131" t="str">
            <v>EA</v>
          </cell>
          <cell r="E131">
            <v>15227.999999999998</v>
          </cell>
          <cell r="F131">
            <v>12689.999999999998</v>
          </cell>
          <cell r="G131">
            <v>13959</v>
          </cell>
        </row>
        <row r="132">
          <cell r="A132">
            <v>20026</v>
          </cell>
          <cell r="B132" t="str">
            <v>OS&amp;Y GATE V/V</v>
          </cell>
          <cell r="C132" t="str">
            <v>150A</v>
          </cell>
          <cell r="D132" t="str">
            <v>EA</v>
          </cell>
          <cell r="E132">
            <v>135000</v>
          </cell>
          <cell r="F132">
            <v>158400</v>
          </cell>
          <cell r="G132">
            <v>174240</v>
          </cell>
        </row>
        <row r="133">
          <cell r="A133">
            <v>20027</v>
          </cell>
          <cell r="B133" t="str">
            <v>OS&amp;Y GATE V/V</v>
          </cell>
          <cell r="C133" t="str">
            <v>125A</v>
          </cell>
          <cell r="D133" t="str">
            <v>EA</v>
          </cell>
          <cell r="E133">
            <v>119680</v>
          </cell>
          <cell r="F133">
            <v>111749.99999999999</v>
          </cell>
          <cell r="G133">
            <v>122925</v>
          </cell>
        </row>
        <row r="134">
          <cell r="A134">
            <v>20028</v>
          </cell>
          <cell r="B134" t="str">
            <v>OS&amp;Y GATE V/V</v>
          </cell>
          <cell r="C134" t="str">
            <v>100A</v>
          </cell>
          <cell r="D134" t="str">
            <v>EA</v>
          </cell>
          <cell r="E134">
            <v>97240</v>
          </cell>
          <cell r="F134">
            <v>83810</v>
          </cell>
          <cell r="G134">
            <v>92191</v>
          </cell>
        </row>
        <row r="135">
          <cell r="A135">
            <v>20029</v>
          </cell>
          <cell r="B135" t="str">
            <v>OS&amp;Y GATE V/V(T/S)</v>
          </cell>
          <cell r="C135" t="str">
            <v>100A</v>
          </cell>
          <cell r="D135" t="str">
            <v>EA</v>
          </cell>
          <cell r="E135">
            <v>159000</v>
          </cell>
          <cell r="F135">
            <v>0</v>
          </cell>
        </row>
        <row r="136">
          <cell r="A136">
            <v>20030</v>
          </cell>
          <cell r="B136" t="str">
            <v>OS&amp;Y GATE V/V</v>
          </cell>
          <cell r="C136" t="str">
            <v>80A</v>
          </cell>
          <cell r="D136" t="str">
            <v>EA</v>
          </cell>
          <cell r="E136">
            <v>72912</v>
          </cell>
          <cell r="F136">
            <v>60759.999999999993</v>
          </cell>
          <cell r="G136">
            <v>66836</v>
          </cell>
        </row>
        <row r="137">
          <cell r="A137">
            <v>20031</v>
          </cell>
          <cell r="B137" t="str">
            <v>OS&amp;Y GATE V/V</v>
          </cell>
          <cell r="C137" t="str">
            <v>65A</v>
          </cell>
          <cell r="D137" t="str">
            <v>EA</v>
          </cell>
          <cell r="E137">
            <v>64815.272727272721</v>
          </cell>
          <cell r="F137">
            <v>54012.727272727265</v>
          </cell>
          <cell r="G137">
            <v>59414</v>
          </cell>
        </row>
        <row r="138">
          <cell r="A138">
            <v>20032</v>
          </cell>
          <cell r="B138" t="str">
            <v>OS&amp;Y GATE V/V</v>
          </cell>
          <cell r="C138" t="str">
            <v>50A</v>
          </cell>
          <cell r="D138" t="str">
            <v>EA</v>
          </cell>
          <cell r="E138">
            <v>63695.999999999993</v>
          </cell>
          <cell r="F138">
            <v>53079.999999999993</v>
          </cell>
          <cell r="G138">
            <v>58388</v>
          </cell>
        </row>
        <row r="139">
          <cell r="A139">
            <v>20033</v>
          </cell>
          <cell r="B139" t="str">
            <v>GATE V/V</v>
          </cell>
          <cell r="C139" t="str">
            <v>65A</v>
          </cell>
          <cell r="D139" t="str">
            <v>EA</v>
          </cell>
          <cell r="E139">
            <v>51961.090909090904</v>
          </cell>
          <cell r="F139">
            <v>43300.909090909088</v>
          </cell>
          <cell r="G139">
            <v>47631</v>
          </cell>
        </row>
        <row r="140">
          <cell r="A140">
            <v>20034</v>
          </cell>
          <cell r="B140" t="str">
            <v>GATE V/V</v>
          </cell>
          <cell r="C140" t="str">
            <v>50A</v>
          </cell>
          <cell r="D140" t="str">
            <v>EA</v>
          </cell>
          <cell r="E140">
            <v>47769.818181818177</v>
          </cell>
          <cell r="F140">
            <v>39808.181818181816</v>
          </cell>
          <cell r="G140">
            <v>43789</v>
          </cell>
        </row>
        <row r="141">
          <cell r="A141">
            <v>20035</v>
          </cell>
          <cell r="B141" t="str">
            <v>청동 GATE V/V</v>
          </cell>
          <cell r="C141" t="str">
            <v>40A</v>
          </cell>
          <cell r="D141" t="str">
            <v>EA</v>
          </cell>
          <cell r="E141">
            <v>18486.545454545452</v>
          </cell>
          <cell r="F141">
            <v>15405.454545454544</v>
          </cell>
          <cell r="G141">
            <v>16946</v>
          </cell>
        </row>
        <row r="142">
          <cell r="A142">
            <v>20036</v>
          </cell>
          <cell r="B142" t="str">
            <v>볼 밸브</v>
          </cell>
          <cell r="C142" t="str">
            <v>25A</v>
          </cell>
          <cell r="D142" t="str">
            <v>EA</v>
          </cell>
          <cell r="E142">
            <v>4836</v>
          </cell>
          <cell r="F142">
            <v>4029.9999999999995</v>
          </cell>
          <cell r="G142">
            <v>4433</v>
          </cell>
        </row>
        <row r="143">
          <cell r="A143">
            <v>20037</v>
          </cell>
          <cell r="B143" t="str">
            <v>FLANGE</v>
          </cell>
          <cell r="C143" t="str">
            <v>150A</v>
          </cell>
          <cell r="D143" t="str">
            <v>EA</v>
          </cell>
          <cell r="E143">
            <v>9268.363636363636</v>
          </cell>
          <cell r="F143">
            <v>7723.6363636363631</v>
          </cell>
          <cell r="G143">
            <v>8496</v>
          </cell>
        </row>
        <row r="144">
          <cell r="A144">
            <v>20038</v>
          </cell>
          <cell r="B144" t="str">
            <v>FLANGE</v>
          </cell>
          <cell r="C144" t="str">
            <v>125A</v>
          </cell>
          <cell r="D144" t="str">
            <v>EA</v>
          </cell>
          <cell r="E144">
            <v>6252</v>
          </cell>
          <cell r="F144">
            <v>5210</v>
          </cell>
          <cell r="G144">
            <v>5731</v>
          </cell>
        </row>
        <row r="145">
          <cell r="A145">
            <v>20039</v>
          </cell>
          <cell r="B145" t="str">
            <v>FLANGE</v>
          </cell>
          <cell r="C145" t="str">
            <v>100A</v>
          </cell>
          <cell r="D145" t="str">
            <v>EA</v>
          </cell>
          <cell r="E145">
            <v>4327.6363636363631</v>
          </cell>
          <cell r="F145">
            <v>3606.363636363636</v>
          </cell>
          <cell r="G145">
            <v>3967</v>
          </cell>
        </row>
        <row r="146">
          <cell r="A146">
            <v>20040</v>
          </cell>
          <cell r="B146" t="str">
            <v>FLANGE</v>
          </cell>
          <cell r="C146" t="str">
            <v>80A</v>
          </cell>
          <cell r="D146" t="str">
            <v>EA</v>
          </cell>
          <cell r="E146">
            <v>3667.6363636363631</v>
          </cell>
          <cell r="F146">
            <v>3056.363636363636</v>
          </cell>
          <cell r="G146">
            <v>3362</v>
          </cell>
        </row>
        <row r="147">
          <cell r="A147">
            <v>20041</v>
          </cell>
          <cell r="B147" t="str">
            <v>FLANGE</v>
          </cell>
          <cell r="C147" t="str">
            <v>65A</v>
          </cell>
          <cell r="D147" t="str">
            <v>EA</v>
          </cell>
          <cell r="E147">
            <v>3427.6363636363631</v>
          </cell>
          <cell r="F147">
            <v>2856.363636363636</v>
          </cell>
          <cell r="G147">
            <v>3142</v>
          </cell>
        </row>
        <row r="148">
          <cell r="A148">
            <v>20042</v>
          </cell>
          <cell r="B148" t="str">
            <v>FLANGE</v>
          </cell>
          <cell r="C148" t="str">
            <v>50A</v>
          </cell>
          <cell r="D148" t="str">
            <v>EA</v>
          </cell>
          <cell r="E148">
            <v>2794.909090909091</v>
          </cell>
          <cell r="F148">
            <v>2329.090909090909</v>
          </cell>
          <cell r="G148">
            <v>2562</v>
          </cell>
        </row>
        <row r="149">
          <cell r="A149">
            <v>20043</v>
          </cell>
          <cell r="B149" t="str">
            <v>가스켓</v>
          </cell>
          <cell r="C149" t="str">
            <v>150A</v>
          </cell>
          <cell r="D149" t="str">
            <v>EA</v>
          </cell>
          <cell r="E149">
            <v>1488</v>
          </cell>
          <cell r="F149">
            <v>1240</v>
          </cell>
          <cell r="G149">
            <v>1364</v>
          </cell>
        </row>
        <row r="150">
          <cell r="A150">
            <v>20044</v>
          </cell>
          <cell r="B150" t="str">
            <v>가스켓</v>
          </cell>
          <cell r="C150" t="str">
            <v>125A</v>
          </cell>
          <cell r="D150" t="str">
            <v>EA</v>
          </cell>
          <cell r="E150">
            <v>1200</v>
          </cell>
          <cell r="F150">
            <v>999.99999999999989</v>
          </cell>
          <cell r="G150">
            <v>1100</v>
          </cell>
        </row>
        <row r="151">
          <cell r="A151">
            <v>20045</v>
          </cell>
          <cell r="B151" t="str">
            <v>가스켓</v>
          </cell>
          <cell r="C151" t="str">
            <v>100A</v>
          </cell>
          <cell r="D151" t="str">
            <v>EA</v>
          </cell>
          <cell r="E151">
            <v>935.99999999999989</v>
          </cell>
          <cell r="F151">
            <v>779.99999999999989</v>
          </cell>
          <cell r="G151">
            <v>858</v>
          </cell>
        </row>
        <row r="152">
          <cell r="A152">
            <v>20046</v>
          </cell>
          <cell r="B152" t="str">
            <v>가스켓</v>
          </cell>
          <cell r="C152" t="str">
            <v>80A</v>
          </cell>
          <cell r="D152" t="str">
            <v>EA</v>
          </cell>
          <cell r="E152">
            <v>708</v>
          </cell>
          <cell r="F152">
            <v>590</v>
          </cell>
          <cell r="G152">
            <v>649</v>
          </cell>
        </row>
        <row r="153">
          <cell r="A153">
            <v>20047</v>
          </cell>
          <cell r="B153" t="str">
            <v>가스켓</v>
          </cell>
          <cell r="C153" t="str">
            <v>65A</v>
          </cell>
          <cell r="D153" t="str">
            <v>EA</v>
          </cell>
          <cell r="E153">
            <v>648</v>
          </cell>
          <cell r="F153">
            <v>540</v>
          </cell>
          <cell r="G153">
            <v>594</v>
          </cell>
        </row>
        <row r="154">
          <cell r="A154">
            <v>20048</v>
          </cell>
          <cell r="B154" t="str">
            <v>가스켓</v>
          </cell>
          <cell r="C154" t="str">
            <v>50A</v>
          </cell>
          <cell r="D154" t="str">
            <v>EA</v>
          </cell>
          <cell r="E154">
            <v>552</v>
          </cell>
          <cell r="F154">
            <v>459.99999999999994</v>
          </cell>
          <cell r="G154">
            <v>506</v>
          </cell>
        </row>
        <row r="155">
          <cell r="A155">
            <v>20049</v>
          </cell>
          <cell r="B155" t="str">
            <v>스트레이너</v>
          </cell>
          <cell r="C155" t="str">
            <v>150A</v>
          </cell>
          <cell r="D155" t="str">
            <v>EA</v>
          </cell>
          <cell r="E155">
            <v>69120</v>
          </cell>
          <cell r="F155">
            <v>57599.999999999993</v>
          </cell>
          <cell r="G155">
            <v>63360</v>
          </cell>
        </row>
        <row r="156">
          <cell r="A156">
            <v>20050</v>
          </cell>
          <cell r="B156" t="str">
            <v>스트레이너</v>
          </cell>
          <cell r="C156" t="str">
            <v>125A</v>
          </cell>
          <cell r="D156" t="str">
            <v>EA</v>
          </cell>
          <cell r="E156">
            <v>57023.999999999993</v>
          </cell>
          <cell r="F156">
            <v>47519.999999999993</v>
          </cell>
          <cell r="G156">
            <v>52272</v>
          </cell>
        </row>
        <row r="157">
          <cell r="A157">
            <v>20051</v>
          </cell>
          <cell r="B157" t="str">
            <v>스트레이너</v>
          </cell>
          <cell r="C157" t="str">
            <v>100A</v>
          </cell>
          <cell r="D157" t="str">
            <v>EA</v>
          </cell>
          <cell r="E157">
            <v>38880</v>
          </cell>
          <cell r="F157">
            <v>32399.999999999996</v>
          </cell>
          <cell r="G157">
            <v>35640</v>
          </cell>
        </row>
        <row r="158">
          <cell r="A158">
            <v>20052</v>
          </cell>
          <cell r="B158" t="str">
            <v>스트레이너</v>
          </cell>
          <cell r="C158" t="str">
            <v>80A</v>
          </cell>
          <cell r="D158" t="str">
            <v>EA</v>
          </cell>
          <cell r="E158">
            <v>27647.999999999996</v>
          </cell>
          <cell r="F158">
            <v>23039.999999999996</v>
          </cell>
          <cell r="G158">
            <v>25344</v>
          </cell>
        </row>
        <row r="159">
          <cell r="A159">
            <v>20053</v>
          </cell>
          <cell r="B159" t="str">
            <v>스트레이너</v>
          </cell>
          <cell r="C159" t="str">
            <v>65A</v>
          </cell>
          <cell r="D159" t="str">
            <v>EA</v>
          </cell>
          <cell r="E159">
            <v>23328</v>
          </cell>
          <cell r="F159">
            <v>19440</v>
          </cell>
          <cell r="G159">
            <v>21384</v>
          </cell>
        </row>
        <row r="160">
          <cell r="A160">
            <v>20054</v>
          </cell>
          <cell r="B160" t="str">
            <v>스트레이너</v>
          </cell>
          <cell r="C160" t="str">
            <v>50A</v>
          </cell>
          <cell r="D160" t="str">
            <v>EA</v>
          </cell>
          <cell r="E160">
            <v>21600</v>
          </cell>
          <cell r="F160">
            <v>18000</v>
          </cell>
          <cell r="G160">
            <v>19800</v>
          </cell>
        </row>
        <row r="161">
          <cell r="A161">
            <v>20055</v>
          </cell>
          <cell r="B161" t="str">
            <v>스트레이너</v>
          </cell>
          <cell r="C161" t="str">
            <v>40A</v>
          </cell>
          <cell r="D161" t="str">
            <v>EA</v>
          </cell>
          <cell r="E161">
            <v>9475.636363636364</v>
          </cell>
          <cell r="F161">
            <v>7896.363636363636</v>
          </cell>
          <cell r="G161">
            <v>8686</v>
          </cell>
        </row>
        <row r="162">
          <cell r="A162">
            <v>20056</v>
          </cell>
          <cell r="B162" t="str">
            <v>후렉시블죠인트(철)</v>
          </cell>
          <cell r="C162" t="str">
            <v>150A</v>
          </cell>
          <cell r="D162" t="str">
            <v>EA</v>
          </cell>
          <cell r="E162">
            <v>82615.636363636353</v>
          </cell>
          <cell r="F162">
            <v>68846.363636363632</v>
          </cell>
          <cell r="G162">
            <v>75731</v>
          </cell>
        </row>
        <row r="163">
          <cell r="A163">
            <v>20057</v>
          </cell>
          <cell r="B163" t="str">
            <v>후렉시블죠인트(고)</v>
          </cell>
          <cell r="C163" t="str">
            <v>150A</v>
          </cell>
          <cell r="D163" t="str">
            <v>EA</v>
          </cell>
          <cell r="E163">
            <v>83952</v>
          </cell>
          <cell r="F163">
            <v>69960</v>
          </cell>
          <cell r="G163">
            <v>76956</v>
          </cell>
        </row>
        <row r="164">
          <cell r="A164">
            <v>20058</v>
          </cell>
          <cell r="B164" t="str">
            <v>후렉시블죠인트(철)</v>
          </cell>
          <cell r="C164" t="str">
            <v>125A</v>
          </cell>
          <cell r="D164" t="str">
            <v>EA</v>
          </cell>
          <cell r="E164">
            <v>64151.999999999993</v>
          </cell>
          <cell r="F164">
            <v>53459.999999999993</v>
          </cell>
          <cell r="G164">
            <v>58806</v>
          </cell>
        </row>
        <row r="165">
          <cell r="A165">
            <v>20059</v>
          </cell>
          <cell r="B165" t="str">
            <v>후렉시블죠인트(고)</v>
          </cell>
          <cell r="C165" t="str">
            <v>125A</v>
          </cell>
          <cell r="D165" t="str">
            <v>EA</v>
          </cell>
          <cell r="E165">
            <v>67766.181818181809</v>
          </cell>
          <cell r="F165">
            <v>56471.818181818177</v>
          </cell>
          <cell r="G165">
            <v>62119</v>
          </cell>
        </row>
        <row r="166">
          <cell r="A166">
            <v>20060</v>
          </cell>
          <cell r="B166" t="str">
            <v>후렉시블죠인트(철)</v>
          </cell>
          <cell r="C166" t="str">
            <v>100A</v>
          </cell>
          <cell r="D166" t="str">
            <v>EA</v>
          </cell>
          <cell r="E166">
            <v>43200</v>
          </cell>
          <cell r="F166">
            <v>36000</v>
          </cell>
          <cell r="G166">
            <v>39600</v>
          </cell>
        </row>
        <row r="167">
          <cell r="A167">
            <v>20061</v>
          </cell>
          <cell r="B167" t="str">
            <v>후렉시블죠인트(고)</v>
          </cell>
          <cell r="C167" t="str">
            <v>100A</v>
          </cell>
          <cell r="D167" t="str">
            <v>EA</v>
          </cell>
          <cell r="E167">
            <v>46225.090909090904</v>
          </cell>
          <cell r="F167">
            <v>38520.909090909088</v>
          </cell>
          <cell r="G167">
            <v>42373</v>
          </cell>
        </row>
        <row r="168">
          <cell r="A168">
            <v>20062</v>
          </cell>
          <cell r="B168" t="str">
            <v>후렉시블죠인트(철)</v>
          </cell>
          <cell r="C168" t="str">
            <v>80A</v>
          </cell>
          <cell r="D168" t="str">
            <v>EA</v>
          </cell>
          <cell r="E168">
            <v>41040</v>
          </cell>
          <cell r="F168">
            <v>34200</v>
          </cell>
          <cell r="G168">
            <v>37620</v>
          </cell>
        </row>
        <row r="169">
          <cell r="A169">
            <v>20063</v>
          </cell>
          <cell r="B169" t="str">
            <v>후렉시블죠인트(고)</v>
          </cell>
          <cell r="C169" t="str">
            <v>80A</v>
          </cell>
          <cell r="D169" t="str">
            <v>EA</v>
          </cell>
          <cell r="E169">
            <v>38239.63636363636</v>
          </cell>
          <cell r="F169">
            <v>31866.363636363632</v>
          </cell>
          <cell r="G169">
            <v>35053</v>
          </cell>
        </row>
        <row r="170">
          <cell r="A170">
            <v>20064</v>
          </cell>
          <cell r="B170" t="str">
            <v>후렉시블죠인트(철)</v>
          </cell>
          <cell r="C170" t="str">
            <v>65A</v>
          </cell>
          <cell r="D170" t="str">
            <v>EA</v>
          </cell>
          <cell r="E170">
            <v>30959.999999999996</v>
          </cell>
          <cell r="F170">
            <v>25799.999999999996</v>
          </cell>
          <cell r="G170">
            <v>28380</v>
          </cell>
        </row>
        <row r="171">
          <cell r="A171">
            <v>20065</v>
          </cell>
          <cell r="B171" t="str">
            <v>후렉시블죠인트(고)</v>
          </cell>
          <cell r="C171" t="str">
            <v>65A</v>
          </cell>
          <cell r="D171" t="str">
            <v>EA</v>
          </cell>
          <cell r="E171">
            <v>32553.81818181818</v>
          </cell>
          <cell r="F171">
            <v>27128.181818181816</v>
          </cell>
          <cell r="G171">
            <v>29841</v>
          </cell>
        </row>
        <row r="172">
          <cell r="A172">
            <v>20066</v>
          </cell>
          <cell r="B172" t="str">
            <v>후렉시블죠인트(철)</v>
          </cell>
          <cell r="C172" t="str">
            <v>50A</v>
          </cell>
          <cell r="D172" t="str">
            <v>EA</v>
          </cell>
          <cell r="E172">
            <v>26640</v>
          </cell>
          <cell r="F172">
            <v>22200</v>
          </cell>
          <cell r="G172">
            <v>24420</v>
          </cell>
        </row>
        <row r="173">
          <cell r="A173">
            <v>20067</v>
          </cell>
          <cell r="B173" t="str">
            <v>후렉시블죠인트(고)</v>
          </cell>
          <cell r="C173" t="str">
            <v>50A</v>
          </cell>
          <cell r="D173" t="str">
            <v>EA</v>
          </cell>
          <cell r="E173">
            <v>27139.636363636364</v>
          </cell>
          <cell r="F173">
            <v>22616.363636363636</v>
          </cell>
          <cell r="G173">
            <v>24878</v>
          </cell>
        </row>
        <row r="174">
          <cell r="A174">
            <v>20068</v>
          </cell>
          <cell r="B174" t="str">
            <v>후렉시블죠인트(철)</v>
          </cell>
          <cell r="C174" t="str">
            <v>40A</v>
          </cell>
          <cell r="D174" t="str">
            <v>EA</v>
          </cell>
          <cell r="E174">
            <v>21600</v>
          </cell>
          <cell r="F174">
            <v>18000</v>
          </cell>
          <cell r="G174">
            <v>19800</v>
          </cell>
        </row>
        <row r="175">
          <cell r="A175">
            <v>20069</v>
          </cell>
          <cell r="B175" t="str">
            <v>후렉시블죠인트(고)</v>
          </cell>
          <cell r="C175" t="str">
            <v>40A</v>
          </cell>
          <cell r="D175" t="str">
            <v>EA</v>
          </cell>
          <cell r="E175">
            <v>21792</v>
          </cell>
          <cell r="F175">
            <v>18160</v>
          </cell>
          <cell r="G175">
            <v>19976</v>
          </cell>
        </row>
        <row r="176">
          <cell r="A176">
            <v>20070</v>
          </cell>
          <cell r="B176" t="str">
            <v>연결송수구</v>
          </cell>
          <cell r="C176" t="str">
            <v>100*65*65</v>
          </cell>
          <cell r="D176" t="str">
            <v>EA</v>
          </cell>
          <cell r="E176">
            <v>130000</v>
          </cell>
          <cell r="F176">
            <v>60000</v>
          </cell>
        </row>
        <row r="177">
          <cell r="A177">
            <v>20071</v>
          </cell>
          <cell r="B177" t="str">
            <v>W.H.C</v>
          </cell>
          <cell r="C177" t="str">
            <v>150A</v>
          </cell>
          <cell r="D177" t="str">
            <v>EA</v>
          </cell>
          <cell r="E177">
            <v>55000</v>
          </cell>
          <cell r="F177">
            <v>45000</v>
          </cell>
        </row>
        <row r="178">
          <cell r="A178">
            <v>20072</v>
          </cell>
          <cell r="B178" t="str">
            <v>W.H.C</v>
          </cell>
          <cell r="C178" t="str">
            <v>125A</v>
          </cell>
          <cell r="D178" t="str">
            <v>EA</v>
          </cell>
        </row>
        <row r="179">
          <cell r="A179">
            <v>20073</v>
          </cell>
          <cell r="B179" t="str">
            <v>W.H.C</v>
          </cell>
          <cell r="C179" t="str">
            <v>100A</v>
          </cell>
          <cell r="D179" t="str">
            <v>EA</v>
          </cell>
          <cell r="E179">
            <v>45000</v>
          </cell>
          <cell r="F179">
            <v>35000</v>
          </cell>
        </row>
        <row r="180">
          <cell r="A180">
            <v>20074</v>
          </cell>
          <cell r="B180" t="str">
            <v>W.H.C</v>
          </cell>
          <cell r="C180" t="str">
            <v>80A</v>
          </cell>
          <cell r="D180" t="str">
            <v>EA</v>
          </cell>
          <cell r="E180">
            <v>40000</v>
          </cell>
          <cell r="F180">
            <v>30000</v>
          </cell>
        </row>
        <row r="181">
          <cell r="A181">
            <v>20075</v>
          </cell>
          <cell r="B181" t="str">
            <v>W.H.C</v>
          </cell>
          <cell r="C181" t="str">
            <v>65A</v>
          </cell>
          <cell r="D181" t="str">
            <v>EA</v>
          </cell>
          <cell r="E181">
            <v>32000</v>
          </cell>
          <cell r="F181">
            <v>22000</v>
          </cell>
        </row>
        <row r="182">
          <cell r="A182">
            <v>20076</v>
          </cell>
          <cell r="B182" t="str">
            <v>W.H.C</v>
          </cell>
          <cell r="C182" t="str">
            <v>50A</v>
          </cell>
          <cell r="D182" t="str">
            <v>EA</v>
          </cell>
          <cell r="E182">
            <v>30000</v>
          </cell>
          <cell r="F182">
            <v>20000</v>
          </cell>
        </row>
        <row r="183">
          <cell r="A183">
            <v>20077</v>
          </cell>
          <cell r="B183" t="str">
            <v>백강관(KSD-3507)</v>
          </cell>
          <cell r="C183" t="str">
            <v>SPP/150A</v>
          </cell>
          <cell r="D183" t="str">
            <v>M</v>
          </cell>
          <cell r="E183">
            <v>14800</v>
          </cell>
          <cell r="F183">
            <v>12478.333333333332</v>
          </cell>
          <cell r="G183">
            <v>82357</v>
          </cell>
        </row>
        <row r="184">
          <cell r="A184">
            <v>20078</v>
          </cell>
          <cell r="B184" t="str">
            <v>백강관(KSD-3507)</v>
          </cell>
          <cell r="C184" t="str">
            <v>SPP/125A</v>
          </cell>
          <cell r="D184" t="str">
            <v>M</v>
          </cell>
          <cell r="E184">
            <v>12100</v>
          </cell>
          <cell r="F184">
            <v>10478.636363636362</v>
          </cell>
          <cell r="G184">
            <v>69159</v>
          </cell>
        </row>
        <row r="185">
          <cell r="A185">
            <v>20079</v>
          </cell>
          <cell r="B185" t="str">
            <v>백강관(KSD-3507)</v>
          </cell>
          <cell r="C185" t="str">
            <v>SPP/100A</v>
          </cell>
          <cell r="D185" t="str">
            <v>M</v>
          </cell>
          <cell r="E185">
            <v>8890</v>
          </cell>
          <cell r="F185">
            <v>7726.363636363636</v>
          </cell>
          <cell r="G185">
            <v>50994</v>
          </cell>
        </row>
        <row r="186">
          <cell r="A186">
            <v>20080</v>
          </cell>
          <cell r="B186" t="str">
            <v>백강관(KSD-3507)</v>
          </cell>
          <cell r="C186" t="str">
            <v>SPP/80A</v>
          </cell>
          <cell r="D186" t="str">
            <v>M</v>
          </cell>
          <cell r="E186">
            <v>6100</v>
          </cell>
          <cell r="F186">
            <v>5420.9090909090901</v>
          </cell>
          <cell r="G186">
            <v>35778</v>
          </cell>
        </row>
        <row r="187">
          <cell r="A187">
            <v>20081</v>
          </cell>
          <cell r="B187" t="str">
            <v>백강관(KSD-3507)</v>
          </cell>
          <cell r="C187" t="str">
            <v>SPP/65A</v>
          </cell>
          <cell r="D187" t="str">
            <v>M</v>
          </cell>
          <cell r="E187">
            <v>5090</v>
          </cell>
          <cell r="F187">
            <v>4286.6666666666661</v>
          </cell>
          <cell r="G187">
            <v>28292</v>
          </cell>
        </row>
        <row r="188">
          <cell r="A188">
            <v>20082</v>
          </cell>
          <cell r="B188" t="str">
            <v>백강관(KSD-3507)</v>
          </cell>
          <cell r="C188" t="str">
            <v>SPP/50A</v>
          </cell>
          <cell r="D188" t="str">
            <v>M</v>
          </cell>
          <cell r="E188">
            <v>3900</v>
          </cell>
          <cell r="F188">
            <v>3360.454545454545</v>
          </cell>
          <cell r="G188">
            <v>22179</v>
          </cell>
        </row>
        <row r="189">
          <cell r="A189">
            <v>20083</v>
          </cell>
          <cell r="B189" t="str">
            <v>백강관(KSD-3507)</v>
          </cell>
          <cell r="C189" t="str">
            <v>SPP/40A</v>
          </cell>
          <cell r="D189" t="str">
            <v>M</v>
          </cell>
          <cell r="E189">
            <v>2950</v>
          </cell>
          <cell r="F189">
            <v>2451.8181818181815</v>
          </cell>
          <cell r="G189">
            <v>16182</v>
          </cell>
        </row>
        <row r="190">
          <cell r="A190">
            <v>20084</v>
          </cell>
          <cell r="B190" t="str">
            <v>백강관(KSD-3507)</v>
          </cell>
          <cell r="C190" t="str">
            <v>SPP/32A</v>
          </cell>
          <cell r="D190" t="str">
            <v>M</v>
          </cell>
          <cell r="E190">
            <v>2600</v>
          </cell>
          <cell r="F190">
            <v>2132.8787878787875</v>
          </cell>
          <cell r="G190">
            <v>14077</v>
          </cell>
        </row>
        <row r="191">
          <cell r="A191">
            <v>20085</v>
          </cell>
          <cell r="B191" t="str">
            <v>백강관(KSD-3507)</v>
          </cell>
          <cell r="C191" t="str">
            <v>SPP/25A</v>
          </cell>
          <cell r="D191" t="str">
            <v>M</v>
          </cell>
          <cell r="E191">
            <v>2150</v>
          </cell>
          <cell r="F191">
            <v>1766.6666666666665</v>
          </cell>
          <cell r="G191">
            <v>11660</v>
          </cell>
        </row>
        <row r="192">
          <cell r="A192">
            <v>20086</v>
          </cell>
          <cell r="B192" t="str">
            <v>백엘보(용접)</v>
          </cell>
          <cell r="C192" t="str">
            <v>150A</v>
          </cell>
          <cell r="D192" t="str">
            <v>EA</v>
          </cell>
          <cell r="E192">
            <v>12168</v>
          </cell>
          <cell r="F192">
            <v>10140</v>
          </cell>
          <cell r="G192">
            <v>11154</v>
          </cell>
        </row>
        <row r="193">
          <cell r="A193">
            <v>20087</v>
          </cell>
          <cell r="B193" t="str">
            <v>백엘보(용접)</v>
          </cell>
          <cell r="C193" t="str">
            <v>125A</v>
          </cell>
          <cell r="D193" t="str">
            <v>EA</v>
          </cell>
          <cell r="E193">
            <v>7956</v>
          </cell>
          <cell r="F193">
            <v>6629.9999999999991</v>
          </cell>
          <cell r="G193">
            <v>7293</v>
          </cell>
        </row>
        <row r="194">
          <cell r="A194">
            <v>20088</v>
          </cell>
          <cell r="B194" t="str">
            <v>백엘보(용접)</v>
          </cell>
          <cell r="C194" t="str">
            <v>100A</v>
          </cell>
          <cell r="D194" t="str">
            <v>EA</v>
          </cell>
          <cell r="E194">
            <v>7100</v>
          </cell>
          <cell r="F194">
            <v>4095.454545454545</v>
          </cell>
          <cell r="G194">
            <v>4505</v>
          </cell>
        </row>
        <row r="195">
          <cell r="A195">
            <v>20089</v>
          </cell>
          <cell r="B195" t="str">
            <v>백엘보(용접)</v>
          </cell>
          <cell r="C195" t="str">
            <v>80A</v>
          </cell>
          <cell r="D195" t="str">
            <v>EA</v>
          </cell>
          <cell r="E195">
            <v>4607</v>
          </cell>
          <cell r="F195">
            <v>2340</v>
          </cell>
          <cell r="G195">
            <v>2574</v>
          </cell>
        </row>
        <row r="196">
          <cell r="A196">
            <v>20090</v>
          </cell>
          <cell r="B196" t="str">
            <v>백엘보(용접)</v>
          </cell>
          <cell r="C196" t="str">
            <v>65A</v>
          </cell>
          <cell r="D196" t="str">
            <v>EA</v>
          </cell>
          <cell r="E196">
            <v>2760</v>
          </cell>
          <cell r="F196">
            <v>1689.9999999999998</v>
          </cell>
          <cell r="G196">
            <v>1859</v>
          </cell>
        </row>
        <row r="197">
          <cell r="A197">
            <v>20091</v>
          </cell>
          <cell r="B197" t="str">
            <v>백엘보(나사)</v>
          </cell>
          <cell r="C197" t="str">
            <v>50A</v>
          </cell>
          <cell r="D197" t="str">
            <v>EA</v>
          </cell>
          <cell r="E197">
            <v>1794</v>
          </cell>
          <cell r="F197">
            <v>1612.7272727272725</v>
          </cell>
          <cell r="G197">
            <v>1774</v>
          </cell>
        </row>
        <row r="198">
          <cell r="A198">
            <v>20092</v>
          </cell>
          <cell r="B198" t="str">
            <v>백엘보(나사)</v>
          </cell>
          <cell r="C198" t="str">
            <v>40A</v>
          </cell>
          <cell r="D198" t="str">
            <v>EA</v>
          </cell>
          <cell r="E198">
            <v>1236</v>
          </cell>
          <cell r="F198">
            <v>1030</v>
          </cell>
          <cell r="G198">
            <v>1133</v>
          </cell>
        </row>
        <row r="199">
          <cell r="A199">
            <v>20093</v>
          </cell>
          <cell r="B199" t="str">
            <v>백엘보(나사)</v>
          </cell>
          <cell r="C199" t="str">
            <v>32A</v>
          </cell>
          <cell r="D199" t="str">
            <v>EA</v>
          </cell>
          <cell r="E199">
            <v>1041</v>
          </cell>
          <cell r="F199">
            <v>867.27272727272725</v>
          </cell>
          <cell r="G199">
            <v>954</v>
          </cell>
        </row>
        <row r="200">
          <cell r="A200">
            <v>20094</v>
          </cell>
          <cell r="B200" t="str">
            <v>백엘보(나사)</v>
          </cell>
          <cell r="C200" t="str">
            <v>25A</v>
          </cell>
          <cell r="D200" t="str">
            <v>EA</v>
          </cell>
          <cell r="E200">
            <v>1219</v>
          </cell>
          <cell r="F200">
            <v>562.72727272727263</v>
          </cell>
          <cell r="G200">
            <v>619</v>
          </cell>
        </row>
        <row r="201">
          <cell r="A201">
            <v>20095</v>
          </cell>
          <cell r="B201" t="str">
            <v>백티이(용접)</v>
          </cell>
          <cell r="C201" t="str">
            <v>150A</v>
          </cell>
          <cell r="D201" t="str">
            <v>EA</v>
          </cell>
          <cell r="E201">
            <v>14900</v>
          </cell>
          <cell r="F201">
            <v>12155.454545454544</v>
          </cell>
          <cell r="G201">
            <v>13371</v>
          </cell>
        </row>
        <row r="202">
          <cell r="A202">
            <v>20096</v>
          </cell>
          <cell r="B202" t="str">
            <v>백티이(용접)</v>
          </cell>
          <cell r="C202" t="str">
            <v>125A</v>
          </cell>
          <cell r="D202" t="str">
            <v>EA</v>
          </cell>
          <cell r="E202">
            <v>10200</v>
          </cell>
          <cell r="F202">
            <v>7476.363636363636</v>
          </cell>
          <cell r="G202">
            <v>8224</v>
          </cell>
        </row>
        <row r="203">
          <cell r="A203">
            <v>20097</v>
          </cell>
          <cell r="B203" t="str">
            <v>백티이(용접)</v>
          </cell>
          <cell r="C203" t="str">
            <v>100A</v>
          </cell>
          <cell r="D203" t="str">
            <v>EA</v>
          </cell>
          <cell r="E203">
            <v>6250</v>
          </cell>
          <cell r="F203">
            <v>5785.454545454545</v>
          </cell>
          <cell r="G203">
            <v>6364</v>
          </cell>
        </row>
        <row r="204">
          <cell r="A204">
            <v>20098</v>
          </cell>
          <cell r="B204" t="str">
            <v>백티이(용접)</v>
          </cell>
          <cell r="C204" t="str">
            <v>80A</v>
          </cell>
          <cell r="D204" t="str">
            <v>EA</v>
          </cell>
          <cell r="E204">
            <v>4970</v>
          </cell>
          <cell r="F204">
            <v>3497.272727272727</v>
          </cell>
          <cell r="G204">
            <v>3847</v>
          </cell>
        </row>
        <row r="205">
          <cell r="A205">
            <v>20099</v>
          </cell>
          <cell r="B205" t="str">
            <v>백티이(용접)</v>
          </cell>
          <cell r="C205" t="str">
            <v>65A</v>
          </cell>
          <cell r="D205" t="str">
            <v>EA</v>
          </cell>
          <cell r="E205">
            <v>4210</v>
          </cell>
          <cell r="F205">
            <v>2795.454545454545</v>
          </cell>
          <cell r="G205">
            <v>3075</v>
          </cell>
        </row>
        <row r="206">
          <cell r="A206">
            <v>20100</v>
          </cell>
          <cell r="B206" t="str">
            <v>백티이(나사)</v>
          </cell>
          <cell r="C206" t="str">
            <v>50A</v>
          </cell>
          <cell r="D206" t="str">
            <v>EA</v>
          </cell>
          <cell r="E206">
            <v>3790</v>
          </cell>
          <cell r="F206">
            <v>2107.272727272727</v>
          </cell>
          <cell r="G206">
            <v>2318</v>
          </cell>
        </row>
        <row r="207">
          <cell r="A207">
            <v>20101</v>
          </cell>
          <cell r="B207" t="str">
            <v>백티이(나사)</v>
          </cell>
          <cell r="C207" t="str">
            <v>40A</v>
          </cell>
          <cell r="D207" t="str">
            <v>EA</v>
          </cell>
          <cell r="E207">
            <v>2800</v>
          </cell>
          <cell r="F207">
            <v>1440.9090909090908</v>
          </cell>
          <cell r="G207">
            <v>1585</v>
          </cell>
        </row>
        <row r="208">
          <cell r="A208">
            <v>20102</v>
          </cell>
          <cell r="B208" t="str">
            <v>백티이(나사)</v>
          </cell>
          <cell r="C208" t="str">
            <v>32A</v>
          </cell>
          <cell r="D208" t="str">
            <v>EA</v>
          </cell>
          <cell r="E208">
            <v>1980</v>
          </cell>
          <cell r="F208">
            <v>1621.8181818181818</v>
          </cell>
          <cell r="G208">
            <v>1784</v>
          </cell>
        </row>
        <row r="209">
          <cell r="A209">
            <v>20103</v>
          </cell>
          <cell r="B209" t="str">
            <v>백티이(나사)</v>
          </cell>
          <cell r="C209" t="str">
            <v>25A</v>
          </cell>
          <cell r="D209" t="str">
            <v>EA</v>
          </cell>
          <cell r="E209">
            <v>1400</v>
          </cell>
          <cell r="F209">
            <v>780.90909090909088</v>
          </cell>
          <cell r="G209">
            <v>859</v>
          </cell>
        </row>
        <row r="210">
          <cell r="A210">
            <v>20104</v>
          </cell>
          <cell r="B210" t="str">
            <v>백레듀샤(용접)</v>
          </cell>
          <cell r="C210" t="str">
            <v>150A</v>
          </cell>
          <cell r="D210" t="str">
            <v>EA</v>
          </cell>
          <cell r="E210">
            <v>4836</v>
          </cell>
          <cell r="F210">
            <v>4029.9999999999995</v>
          </cell>
          <cell r="G210">
            <v>4433</v>
          </cell>
        </row>
        <row r="211">
          <cell r="A211">
            <v>20105</v>
          </cell>
          <cell r="B211" t="str">
            <v>백레듀샤(용접)</v>
          </cell>
          <cell r="C211" t="str">
            <v>125A</v>
          </cell>
          <cell r="D211" t="str">
            <v>EA</v>
          </cell>
          <cell r="E211">
            <v>3588</v>
          </cell>
          <cell r="F211">
            <v>2989.9999999999995</v>
          </cell>
          <cell r="G211">
            <v>3289</v>
          </cell>
        </row>
        <row r="212">
          <cell r="A212">
            <v>20106</v>
          </cell>
          <cell r="B212" t="str">
            <v>백레듀샤(용접)</v>
          </cell>
          <cell r="C212" t="str">
            <v>100A</v>
          </cell>
          <cell r="D212" t="str">
            <v>EA</v>
          </cell>
          <cell r="E212">
            <v>3680</v>
          </cell>
          <cell r="F212">
            <v>2015.4545454545453</v>
          </cell>
          <cell r="G212">
            <v>2217</v>
          </cell>
        </row>
        <row r="213">
          <cell r="A213">
            <v>20107</v>
          </cell>
          <cell r="B213" t="str">
            <v>백레듀샤(용접)</v>
          </cell>
          <cell r="C213" t="str">
            <v>80A</v>
          </cell>
          <cell r="D213" t="str">
            <v>EA</v>
          </cell>
          <cell r="E213">
            <v>1560</v>
          </cell>
          <cell r="F213">
            <v>1300</v>
          </cell>
          <cell r="G213">
            <v>1430</v>
          </cell>
        </row>
        <row r="214">
          <cell r="A214">
            <v>20108</v>
          </cell>
          <cell r="B214" t="str">
            <v>백레듀샤(용접)</v>
          </cell>
          <cell r="C214" t="str">
            <v>65A</v>
          </cell>
          <cell r="D214" t="str">
            <v>EA</v>
          </cell>
          <cell r="E214">
            <v>2262</v>
          </cell>
          <cell r="F214">
            <v>1052.7272727272727</v>
          </cell>
          <cell r="G214">
            <v>1158</v>
          </cell>
        </row>
        <row r="215">
          <cell r="A215">
            <v>20109</v>
          </cell>
          <cell r="B215" t="str">
            <v>백레듀샤(나사)</v>
          </cell>
          <cell r="C215" t="str">
            <v>50A</v>
          </cell>
          <cell r="D215" t="str">
            <v>EA</v>
          </cell>
          <cell r="E215">
            <v>1950</v>
          </cell>
          <cell r="F215">
            <v>1285.4545454545453</v>
          </cell>
          <cell r="G215">
            <v>1414</v>
          </cell>
        </row>
        <row r="216">
          <cell r="A216">
            <v>20110</v>
          </cell>
          <cell r="B216" t="str">
            <v>백레듀샤(나사)</v>
          </cell>
          <cell r="C216" t="str">
            <v>40A</v>
          </cell>
          <cell r="D216" t="str">
            <v>EA</v>
          </cell>
          <cell r="E216">
            <v>1930</v>
          </cell>
          <cell r="F216">
            <v>802.72727272727263</v>
          </cell>
          <cell r="G216">
            <v>883</v>
          </cell>
        </row>
        <row r="217">
          <cell r="A217">
            <v>20111</v>
          </cell>
          <cell r="B217" t="str">
            <v>백레듀샤(나사)</v>
          </cell>
          <cell r="C217" t="str">
            <v>32A</v>
          </cell>
          <cell r="D217" t="str">
            <v>EA</v>
          </cell>
          <cell r="E217">
            <v>985</v>
          </cell>
          <cell r="F217">
            <v>674.5454545454545</v>
          </cell>
          <cell r="G217">
            <v>742</v>
          </cell>
        </row>
        <row r="218">
          <cell r="A218">
            <v>20112</v>
          </cell>
          <cell r="B218" t="str">
            <v>백레듀샤(나사)</v>
          </cell>
          <cell r="C218" t="str">
            <v>25A</v>
          </cell>
          <cell r="D218" t="str">
            <v>EA</v>
          </cell>
          <cell r="E218">
            <v>660</v>
          </cell>
          <cell r="F218">
            <v>526.36363636363637</v>
          </cell>
          <cell r="G218">
            <v>579</v>
          </cell>
        </row>
        <row r="219">
          <cell r="A219">
            <v>20113</v>
          </cell>
          <cell r="B219" t="str">
            <v>백캡</v>
          </cell>
          <cell r="C219" t="str">
            <v>25A</v>
          </cell>
          <cell r="D219" t="str">
            <v>EA</v>
          </cell>
          <cell r="E219">
            <v>469</v>
          </cell>
          <cell r="F219">
            <v>390.90909090909088</v>
          </cell>
          <cell r="G219">
            <v>430</v>
          </cell>
        </row>
        <row r="220">
          <cell r="A220">
            <v>20114</v>
          </cell>
          <cell r="B220" t="str">
            <v>백캡</v>
          </cell>
          <cell r="C220" t="str">
            <v>32A</v>
          </cell>
          <cell r="D220" t="str">
            <v>EA</v>
          </cell>
        </row>
        <row r="221">
          <cell r="A221">
            <v>20115</v>
          </cell>
          <cell r="B221" t="str">
            <v>백캡</v>
          </cell>
          <cell r="C221" t="str">
            <v>40A</v>
          </cell>
          <cell r="D221" t="str">
            <v>EA</v>
          </cell>
        </row>
        <row r="222">
          <cell r="A222">
            <v>20116</v>
          </cell>
          <cell r="B222" t="str">
            <v>백캡</v>
          </cell>
          <cell r="C222" t="str">
            <v>50A</v>
          </cell>
          <cell r="D222" t="str">
            <v>EA</v>
          </cell>
        </row>
        <row r="223">
          <cell r="A223">
            <v>20117</v>
          </cell>
          <cell r="B223" t="str">
            <v>유니온</v>
          </cell>
          <cell r="C223" t="str">
            <v>25A</v>
          </cell>
          <cell r="D223" t="str">
            <v>EA</v>
          </cell>
          <cell r="E223">
            <v>2261</v>
          </cell>
          <cell r="F223">
            <v>1884.5454545454545</v>
          </cell>
          <cell r="G223">
            <v>2073</v>
          </cell>
        </row>
        <row r="224">
          <cell r="A224">
            <v>20118</v>
          </cell>
          <cell r="B224" t="str">
            <v>감압밸브</v>
          </cell>
          <cell r="C224" t="str">
            <v>40A</v>
          </cell>
          <cell r="D224" t="str">
            <v>EA</v>
          </cell>
          <cell r="E224">
            <v>12000</v>
          </cell>
          <cell r="F224">
            <v>6000</v>
          </cell>
        </row>
        <row r="225">
          <cell r="A225">
            <v>20119</v>
          </cell>
          <cell r="B225" t="str">
            <v>관보온재</v>
          </cell>
          <cell r="C225" t="str">
            <v>150A*20T</v>
          </cell>
          <cell r="D225" t="str">
            <v>M</v>
          </cell>
          <cell r="E225">
            <v>4010</v>
          </cell>
          <cell r="F225">
            <v>4050</v>
          </cell>
        </row>
        <row r="226">
          <cell r="A226">
            <v>20120</v>
          </cell>
          <cell r="B226" t="str">
            <v>관보온재</v>
          </cell>
          <cell r="C226" t="str">
            <v>125A*20T</v>
          </cell>
          <cell r="D226" t="str">
            <v>M</v>
          </cell>
          <cell r="E226">
            <v>3860</v>
          </cell>
          <cell r="F226">
            <v>3050</v>
          </cell>
        </row>
        <row r="227">
          <cell r="A227">
            <v>20121</v>
          </cell>
          <cell r="B227" t="str">
            <v>관보온재</v>
          </cell>
          <cell r="C227" t="str">
            <v>100A*20T</v>
          </cell>
          <cell r="D227" t="str">
            <v>M</v>
          </cell>
          <cell r="E227">
            <v>3681</v>
          </cell>
          <cell r="F227">
            <v>2360</v>
          </cell>
        </row>
        <row r="228">
          <cell r="A228">
            <v>20122</v>
          </cell>
          <cell r="B228" t="str">
            <v>관보온재</v>
          </cell>
          <cell r="C228" t="str">
            <v>80A*20T</v>
          </cell>
          <cell r="D228" t="str">
            <v>M</v>
          </cell>
          <cell r="E228">
            <v>3420</v>
          </cell>
          <cell r="F228">
            <v>1835</v>
          </cell>
        </row>
        <row r="229">
          <cell r="A229">
            <v>20123</v>
          </cell>
          <cell r="B229" t="str">
            <v>관보온재</v>
          </cell>
          <cell r="C229" t="str">
            <v>65A*20T</v>
          </cell>
          <cell r="D229" t="str">
            <v>M</v>
          </cell>
          <cell r="E229">
            <v>2794</v>
          </cell>
          <cell r="F229">
            <v>1660</v>
          </cell>
        </row>
        <row r="230">
          <cell r="A230">
            <v>20124</v>
          </cell>
          <cell r="B230" t="str">
            <v>관보온재</v>
          </cell>
          <cell r="C230" t="str">
            <v>50A*20T</v>
          </cell>
          <cell r="D230" t="str">
            <v>M</v>
          </cell>
          <cell r="E230">
            <v>2451</v>
          </cell>
          <cell r="F230">
            <v>1335</v>
          </cell>
        </row>
        <row r="231">
          <cell r="A231">
            <v>20125</v>
          </cell>
          <cell r="B231" t="str">
            <v>관보온재</v>
          </cell>
          <cell r="C231" t="str">
            <v>40A*20T</v>
          </cell>
          <cell r="D231" t="str">
            <v>M</v>
          </cell>
          <cell r="E231">
            <v>2137</v>
          </cell>
          <cell r="F231">
            <v>1130</v>
          </cell>
        </row>
        <row r="232">
          <cell r="A232">
            <v>20126</v>
          </cell>
          <cell r="B232" t="str">
            <v>관보온재</v>
          </cell>
          <cell r="C232" t="str">
            <v>32A*20T</v>
          </cell>
          <cell r="D232" t="str">
            <v>M</v>
          </cell>
          <cell r="E232">
            <v>2045</v>
          </cell>
          <cell r="F232">
            <v>1030</v>
          </cell>
        </row>
        <row r="233">
          <cell r="A233">
            <v>20127</v>
          </cell>
          <cell r="B233" t="str">
            <v>관보온재</v>
          </cell>
          <cell r="C233" t="str">
            <v>25A*20T</v>
          </cell>
          <cell r="D233" t="str">
            <v>M</v>
          </cell>
          <cell r="E233">
            <v>1893</v>
          </cell>
          <cell r="F233">
            <v>930</v>
          </cell>
        </row>
        <row r="234">
          <cell r="A234">
            <v>20128</v>
          </cell>
          <cell r="B234" t="str">
            <v>알람밸브</v>
          </cell>
          <cell r="C234" t="str">
            <v>150A</v>
          </cell>
          <cell r="D234" t="str">
            <v>SET</v>
          </cell>
          <cell r="E234">
            <v>400000</v>
          </cell>
          <cell r="F234">
            <v>230000</v>
          </cell>
        </row>
        <row r="235">
          <cell r="A235">
            <v>20129</v>
          </cell>
          <cell r="B235" t="str">
            <v>알람밸브</v>
          </cell>
          <cell r="C235" t="str">
            <v>125A</v>
          </cell>
          <cell r="D235" t="str">
            <v>SET</v>
          </cell>
        </row>
        <row r="236">
          <cell r="A236">
            <v>20130</v>
          </cell>
          <cell r="B236" t="str">
            <v>알람밸브</v>
          </cell>
          <cell r="C236" t="str">
            <v>100A</v>
          </cell>
          <cell r="D236" t="str">
            <v>SET</v>
          </cell>
          <cell r="E236">
            <v>320000</v>
          </cell>
          <cell r="F236">
            <v>200000</v>
          </cell>
        </row>
        <row r="237">
          <cell r="A237">
            <v>20131</v>
          </cell>
          <cell r="B237" t="str">
            <v>알람밸브</v>
          </cell>
          <cell r="C237" t="str">
            <v>80A</v>
          </cell>
          <cell r="D237" t="str">
            <v>SET</v>
          </cell>
          <cell r="E237">
            <v>280000</v>
          </cell>
          <cell r="F237">
            <v>0</v>
          </cell>
        </row>
        <row r="238">
          <cell r="A238">
            <v>20132</v>
          </cell>
          <cell r="B238" t="str">
            <v>알람밸브</v>
          </cell>
          <cell r="C238" t="str">
            <v>65A</v>
          </cell>
          <cell r="D238" t="str">
            <v>SET</v>
          </cell>
          <cell r="E238">
            <v>200000</v>
          </cell>
          <cell r="F238">
            <v>0</v>
          </cell>
        </row>
        <row r="239">
          <cell r="A239">
            <v>20133</v>
          </cell>
          <cell r="B239" t="str">
            <v>프리액션밸브</v>
          </cell>
          <cell r="C239" t="str">
            <v>150A</v>
          </cell>
          <cell r="D239" t="str">
            <v>SET</v>
          </cell>
          <cell r="E239">
            <v>970000</v>
          </cell>
          <cell r="F239">
            <v>420000</v>
          </cell>
        </row>
        <row r="240">
          <cell r="A240">
            <v>20134</v>
          </cell>
          <cell r="B240" t="str">
            <v>프리액션밸브</v>
          </cell>
          <cell r="C240" t="str">
            <v>125A</v>
          </cell>
          <cell r="D240" t="str">
            <v>SET</v>
          </cell>
          <cell r="F240">
            <v>0</v>
          </cell>
        </row>
        <row r="241">
          <cell r="A241">
            <v>20135</v>
          </cell>
          <cell r="B241" t="str">
            <v>프리액션밸브</v>
          </cell>
          <cell r="C241" t="str">
            <v>100A</v>
          </cell>
          <cell r="D241" t="str">
            <v>SET</v>
          </cell>
          <cell r="E241">
            <v>869000</v>
          </cell>
          <cell r="F241">
            <v>380000</v>
          </cell>
        </row>
        <row r="242">
          <cell r="A242">
            <v>20136</v>
          </cell>
          <cell r="B242" t="str">
            <v>프리액션밸브</v>
          </cell>
          <cell r="C242" t="str">
            <v>80A</v>
          </cell>
          <cell r="D242" t="str">
            <v>SET</v>
          </cell>
          <cell r="E242">
            <v>790000</v>
          </cell>
          <cell r="F242">
            <v>360000</v>
          </cell>
        </row>
        <row r="243">
          <cell r="A243">
            <v>20137</v>
          </cell>
          <cell r="B243" t="str">
            <v>프리액션밸브</v>
          </cell>
          <cell r="C243" t="str">
            <v>65A</v>
          </cell>
          <cell r="D243" t="str">
            <v>SET</v>
          </cell>
        </row>
        <row r="244">
          <cell r="A244">
            <v>20138</v>
          </cell>
          <cell r="B244" t="str">
            <v>TEST V/V함</v>
          </cell>
          <cell r="C244" t="str">
            <v>500*300*180</v>
          </cell>
          <cell r="D244" t="str">
            <v>SET</v>
          </cell>
          <cell r="E244">
            <v>55000</v>
          </cell>
          <cell r="F244">
            <v>43000</v>
          </cell>
        </row>
        <row r="245">
          <cell r="A245">
            <v>20139</v>
          </cell>
          <cell r="B245" t="str">
            <v>순간유량계(일반)</v>
          </cell>
          <cell r="C245" t="str">
            <v>150A</v>
          </cell>
          <cell r="D245" t="str">
            <v>EA</v>
          </cell>
          <cell r="F245">
            <v>0</v>
          </cell>
        </row>
        <row r="246">
          <cell r="A246">
            <v>20140</v>
          </cell>
          <cell r="B246" t="str">
            <v>순간유량계(일반)</v>
          </cell>
          <cell r="C246" t="str">
            <v>125A</v>
          </cell>
          <cell r="D246" t="str">
            <v>EA</v>
          </cell>
        </row>
        <row r="247">
          <cell r="A247">
            <v>20141</v>
          </cell>
          <cell r="B247" t="str">
            <v>순간유량계(일반)</v>
          </cell>
          <cell r="C247" t="str">
            <v>100A</v>
          </cell>
          <cell r="D247" t="str">
            <v>EA</v>
          </cell>
        </row>
        <row r="248">
          <cell r="A248">
            <v>20142</v>
          </cell>
          <cell r="B248" t="str">
            <v>순간유량계(일반)</v>
          </cell>
          <cell r="C248" t="str">
            <v>80A</v>
          </cell>
          <cell r="D248" t="str">
            <v>EA</v>
          </cell>
          <cell r="E248">
            <v>21000</v>
          </cell>
          <cell r="F248">
            <v>14000</v>
          </cell>
        </row>
        <row r="249">
          <cell r="A249">
            <v>20143</v>
          </cell>
          <cell r="B249" t="str">
            <v>순간유량계(일반)</v>
          </cell>
          <cell r="C249" t="str">
            <v>65A</v>
          </cell>
          <cell r="D249" t="str">
            <v>EA</v>
          </cell>
          <cell r="E249">
            <v>19500</v>
          </cell>
          <cell r="F249">
            <v>13000</v>
          </cell>
        </row>
        <row r="250">
          <cell r="A250">
            <v>20144</v>
          </cell>
          <cell r="B250" t="str">
            <v>순간유량계(일반)</v>
          </cell>
          <cell r="C250" t="str">
            <v>50A</v>
          </cell>
          <cell r="D250" t="str">
            <v>EA</v>
          </cell>
          <cell r="E250">
            <v>18000</v>
          </cell>
          <cell r="F250">
            <v>12000</v>
          </cell>
        </row>
        <row r="251">
          <cell r="A251">
            <v>20145</v>
          </cell>
          <cell r="B251" t="str">
            <v>순간유량계(일반)</v>
          </cell>
          <cell r="C251" t="str">
            <v>40A</v>
          </cell>
          <cell r="D251" t="str">
            <v>EA</v>
          </cell>
          <cell r="E251">
            <v>16500</v>
          </cell>
          <cell r="F251">
            <v>11000</v>
          </cell>
        </row>
        <row r="252">
          <cell r="A252">
            <v>20146</v>
          </cell>
          <cell r="B252" t="str">
            <v>SP헤드</v>
          </cell>
          <cell r="C252" t="str">
            <v>72℃ 15A상향</v>
          </cell>
          <cell r="D252" t="str">
            <v>EA</v>
          </cell>
          <cell r="E252">
            <v>10000</v>
          </cell>
          <cell r="F252">
            <v>2500</v>
          </cell>
        </row>
        <row r="253">
          <cell r="A253">
            <v>20147</v>
          </cell>
          <cell r="B253" t="str">
            <v>SP헤드</v>
          </cell>
          <cell r="C253" t="str">
            <v>72℃ 15A측벽</v>
          </cell>
          <cell r="D253" t="str">
            <v>EA</v>
          </cell>
          <cell r="E253">
            <v>10000</v>
          </cell>
          <cell r="F253">
            <v>3500</v>
          </cell>
        </row>
        <row r="254">
          <cell r="A254">
            <v>20148</v>
          </cell>
          <cell r="B254" t="str">
            <v>SP헤드</v>
          </cell>
          <cell r="C254" t="str">
            <v>105℃ 15A상향</v>
          </cell>
          <cell r="D254" t="str">
            <v>EA</v>
          </cell>
          <cell r="E254">
            <v>12000</v>
          </cell>
          <cell r="F254">
            <v>4500</v>
          </cell>
        </row>
        <row r="255">
          <cell r="A255">
            <v>20149</v>
          </cell>
          <cell r="B255" t="str">
            <v>SP헤드</v>
          </cell>
          <cell r="C255" t="str">
            <v>72℃ 15A하향</v>
          </cell>
          <cell r="D255" t="str">
            <v>EA</v>
          </cell>
          <cell r="E255">
            <v>10000</v>
          </cell>
          <cell r="F255">
            <v>2500</v>
          </cell>
        </row>
        <row r="256">
          <cell r="A256">
            <v>20150</v>
          </cell>
          <cell r="B256" t="str">
            <v>SP헤드</v>
          </cell>
          <cell r="C256" t="str">
            <v>105℃ 15A하향</v>
          </cell>
          <cell r="D256" t="str">
            <v>EA</v>
          </cell>
          <cell r="E256">
            <v>12000</v>
          </cell>
          <cell r="F256">
            <v>4500</v>
          </cell>
        </row>
        <row r="257">
          <cell r="A257">
            <v>20151</v>
          </cell>
          <cell r="B257" t="str">
            <v>백니쁠</v>
          </cell>
          <cell r="C257" t="str">
            <v>100A</v>
          </cell>
          <cell r="D257" t="str">
            <v>EA</v>
          </cell>
          <cell r="E257">
            <v>4500</v>
          </cell>
          <cell r="F257">
            <v>4270</v>
          </cell>
        </row>
        <row r="258">
          <cell r="A258">
            <v>20152</v>
          </cell>
          <cell r="B258" t="str">
            <v>백니쁠</v>
          </cell>
          <cell r="C258" t="str">
            <v>80A</v>
          </cell>
          <cell r="D258" t="str">
            <v>EA</v>
          </cell>
        </row>
        <row r="259">
          <cell r="A259">
            <v>20153</v>
          </cell>
          <cell r="B259" t="str">
            <v>백니쁠</v>
          </cell>
          <cell r="C259" t="str">
            <v>65A</v>
          </cell>
          <cell r="D259" t="str">
            <v>EA</v>
          </cell>
          <cell r="F259">
            <v>2144</v>
          </cell>
        </row>
        <row r="260">
          <cell r="A260">
            <v>20154</v>
          </cell>
          <cell r="B260" t="str">
            <v>백니쁠</v>
          </cell>
          <cell r="C260" t="str">
            <v>50A</v>
          </cell>
          <cell r="D260" t="str">
            <v>EA</v>
          </cell>
          <cell r="E260">
            <v>1560</v>
          </cell>
          <cell r="F260">
            <v>1060</v>
          </cell>
        </row>
        <row r="261">
          <cell r="A261">
            <v>20155</v>
          </cell>
          <cell r="B261" t="str">
            <v>백니쁠</v>
          </cell>
          <cell r="C261" t="str">
            <v>40A</v>
          </cell>
          <cell r="D261" t="str">
            <v>EA</v>
          </cell>
          <cell r="E261">
            <v>1390</v>
          </cell>
          <cell r="F261">
            <v>830</v>
          </cell>
        </row>
        <row r="262">
          <cell r="A262">
            <v>20156</v>
          </cell>
          <cell r="B262" t="str">
            <v>백니쁠</v>
          </cell>
          <cell r="C262" t="str">
            <v>32A</v>
          </cell>
          <cell r="D262" t="str">
            <v>EA</v>
          </cell>
          <cell r="E262">
            <v>987</v>
          </cell>
          <cell r="F262">
            <v>640</v>
          </cell>
        </row>
        <row r="263">
          <cell r="A263">
            <v>20157</v>
          </cell>
          <cell r="B263" t="str">
            <v>백니쁠</v>
          </cell>
          <cell r="C263" t="str">
            <v>25A</v>
          </cell>
          <cell r="D263" t="str">
            <v>EA</v>
          </cell>
          <cell r="E263">
            <v>620</v>
          </cell>
          <cell r="F263">
            <v>480</v>
          </cell>
        </row>
        <row r="264">
          <cell r="A264">
            <v>20158</v>
          </cell>
          <cell r="B264" t="str">
            <v>완강기(걸이)</v>
          </cell>
          <cell r="C264" t="str">
            <v>3층용</v>
          </cell>
          <cell r="D264" t="str">
            <v>EA</v>
          </cell>
          <cell r="E264">
            <v>175000</v>
          </cell>
          <cell r="F264">
            <v>85000</v>
          </cell>
        </row>
        <row r="265">
          <cell r="A265">
            <v>20159</v>
          </cell>
          <cell r="B265" t="str">
            <v>완강기(걸이)</v>
          </cell>
          <cell r="C265" t="str">
            <v>4층용</v>
          </cell>
          <cell r="D265" t="str">
            <v>EA</v>
          </cell>
          <cell r="E265">
            <v>195000</v>
          </cell>
          <cell r="F265">
            <v>90000</v>
          </cell>
        </row>
        <row r="266">
          <cell r="A266">
            <v>20160</v>
          </cell>
          <cell r="B266" t="str">
            <v>완강기(걸이)</v>
          </cell>
          <cell r="C266" t="str">
            <v>5층용</v>
          </cell>
          <cell r="D266" t="str">
            <v>EA</v>
          </cell>
          <cell r="E266">
            <v>215000</v>
          </cell>
          <cell r="F266">
            <v>97500</v>
          </cell>
        </row>
        <row r="267">
          <cell r="A267">
            <v>20161</v>
          </cell>
          <cell r="B267" t="str">
            <v>완강기(걸이)</v>
          </cell>
          <cell r="C267" t="str">
            <v>6층용</v>
          </cell>
          <cell r="D267" t="str">
            <v>EA</v>
          </cell>
          <cell r="E267">
            <v>225000</v>
          </cell>
          <cell r="F267">
            <v>105000</v>
          </cell>
        </row>
        <row r="268">
          <cell r="A268">
            <v>20162</v>
          </cell>
          <cell r="B268" t="str">
            <v>알루미늄밴드</v>
          </cell>
          <cell r="C268" t="str">
            <v>25MM</v>
          </cell>
          <cell r="D268" t="str">
            <v>M</v>
          </cell>
          <cell r="E268">
            <v>3000</v>
          </cell>
          <cell r="F268">
            <v>2600</v>
          </cell>
        </row>
        <row r="269">
          <cell r="A269">
            <v>20163</v>
          </cell>
          <cell r="B269" t="str">
            <v>옥내소화전주펌프</v>
          </cell>
          <cell r="C269" t="str">
            <v>7.5HP/4S/200LPM/52M/50A</v>
          </cell>
          <cell r="D269" t="str">
            <v>대</v>
          </cell>
          <cell r="E269">
            <v>1025700</v>
          </cell>
          <cell r="F269">
            <v>789000</v>
          </cell>
        </row>
        <row r="270">
          <cell r="A270">
            <v>20164</v>
          </cell>
          <cell r="B270" t="str">
            <v>옥내소화전보조펌프</v>
          </cell>
          <cell r="C270" t="str">
            <v>3HP/60LPM/52M/40A</v>
          </cell>
          <cell r="D270" t="str">
            <v>대</v>
          </cell>
          <cell r="E270">
            <v>430300</v>
          </cell>
          <cell r="F270">
            <v>331000</v>
          </cell>
        </row>
        <row r="271">
          <cell r="A271">
            <v>20165</v>
          </cell>
          <cell r="B271" t="str">
            <v>SP주펌프</v>
          </cell>
          <cell r="D271" t="str">
            <v>대</v>
          </cell>
        </row>
        <row r="272">
          <cell r="A272">
            <v>20166</v>
          </cell>
          <cell r="B272" t="str">
            <v>SP보조펌프</v>
          </cell>
          <cell r="D272" t="str">
            <v>대</v>
          </cell>
        </row>
        <row r="273">
          <cell r="A273">
            <v>20167</v>
          </cell>
          <cell r="B273" t="str">
            <v>펌프방진(OSM+BMB)</v>
          </cell>
          <cell r="D273" t="str">
            <v>SET</v>
          </cell>
          <cell r="E273">
            <v>136500</v>
          </cell>
          <cell r="F273">
            <v>105000</v>
          </cell>
        </row>
        <row r="274">
          <cell r="A274">
            <v>20168</v>
          </cell>
          <cell r="B274" t="str">
            <v>소화기받침대</v>
          </cell>
          <cell r="C274" t="str">
            <v>3.3KG</v>
          </cell>
          <cell r="D274" t="str">
            <v>EA</v>
          </cell>
          <cell r="E274">
            <v>5000</v>
          </cell>
          <cell r="F274">
            <v>3000</v>
          </cell>
        </row>
        <row r="275">
          <cell r="A275">
            <v>20169</v>
          </cell>
          <cell r="B275" t="str">
            <v>PIPE HANGER</v>
          </cell>
          <cell r="C275" t="str">
            <v>80A</v>
          </cell>
          <cell r="D275" t="str">
            <v>EA</v>
          </cell>
          <cell r="E275">
            <v>1300</v>
          </cell>
          <cell r="F275">
            <v>1000</v>
          </cell>
        </row>
        <row r="276">
          <cell r="A276">
            <v>20170</v>
          </cell>
          <cell r="B276" t="str">
            <v>PIPE HANGER</v>
          </cell>
          <cell r="C276" t="str">
            <v>65A</v>
          </cell>
          <cell r="D276" t="str">
            <v>EA</v>
          </cell>
          <cell r="E276">
            <v>1040</v>
          </cell>
          <cell r="F276">
            <v>800</v>
          </cell>
        </row>
        <row r="277">
          <cell r="A277">
            <v>20171</v>
          </cell>
          <cell r="B277" t="str">
            <v>PIPE HANGER</v>
          </cell>
          <cell r="C277" t="str">
            <v>50A</v>
          </cell>
          <cell r="D277" t="str">
            <v>EA</v>
          </cell>
          <cell r="E277">
            <v>910</v>
          </cell>
          <cell r="F277">
            <v>700</v>
          </cell>
        </row>
        <row r="278">
          <cell r="A278">
            <v>20172</v>
          </cell>
          <cell r="B278" t="str">
            <v>PIPE HANGER</v>
          </cell>
          <cell r="C278" t="str">
            <v>40A</v>
          </cell>
          <cell r="D278" t="str">
            <v>EA</v>
          </cell>
          <cell r="E278">
            <v>780</v>
          </cell>
          <cell r="F278">
            <v>600</v>
          </cell>
        </row>
        <row r="279">
          <cell r="A279">
            <v>20173</v>
          </cell>
          <cell r="B279" t="str">
            <v>PIPE HANGER</v>
          </cell>
          <cell r="C279" t="str">
            <v>32A</v>
          </cell>
          <cell r="D279" t="str">
            <v>EA</v>
          </cell>
          <cell r="E279">
            <v>650</v>
          </cell>
          <cell r="F279">
            <v>500</v>
          </cell>
        </row>
        <row r="280">
          <cell r="A280">
            <v>20174</v>
          </cell>
          <cell r="B280" t="str">
            <v>PIPE HANGER</v>
          </cell>
          <cell r="C280" t="str">
            <v>25A</v>
          </cell>
          <cell r="D280" t="str">
            <v>EA</v>
          </cell>
          <cell r="E280">
            <v>520</v>
          </cell>
          <cell r="F280">
            <v>400</v>
          </cell>
        </row>
        <row r="281">
          <cell r="A281">
            <v>20175</v>
          </cell>
          <cell r="B281" t="str">
            <v>U볼트/너트</v>
          </cell>
          <cell r="C281" t="str">
            <v>200A</v>
          </cell>
          <cell r="D281" t="str">
            <v>EA</v>
          </cell>
        </row>
        <row r="282">
          <cell r="A282">
            <v>20176</v>
          </cell>
          <cell r="B282" t="str">
            <v>U볼트/너트</v>
          </cell>
          <cell r="C282" t="str">
            <v>150A</v>
          </cell>
          <cell r="D282" t="str">
            <v>EA</v>
          </cell>
        </row>
        <row r="283">
          <cell r="A283">
            <v>20177</v>
          </cell>
          <cell r="B283" t="str">
            <v>U볼트/너트</v>
          </cell>
          <cell r="C283" t="str">
            <v>125A</v>
          </cell>
          <cell r="D283" t="str">
            <v>EA</v>
          </cell>
        </row>
        <row r="284">
          <cell r="A284">
            <v>20178</v>
          </cell>
          <cell r="B284" t="str">
            <v>U볼트/너트</v>
          </cell>
          <cell r="C284" t="str">
            <v>100A</v>
          </cell>
          <cell r="D284" t="str">
            <v>EA</v>
          </cell>
          <cell r="E284">
            <v>367</v>
          </cell>
        </row>
        <row r="285">
          <cell r="A285">
            <v>20179</v>
          </cell>
          <cell r="B285" t="str">
            <v>U볼트/너트</v>
          </cell>
          <cell r="C285" t="str">
            <v>80A</v>
          </cell>
          <cell r="D285" t="str">
            <v>EA</v>
          </cell>
          <cell r="E285">
            <v>258</v>
          </cell>
        </row>
        <row r="286">
          <cell r="A286">
            <v>20180</v>
          </cell>
          <cell r="B286" t="str">
            <v>U볼트/너트</v>
          </cell>
          <cell r="C286" t="str">
            <v>65A</v>
          </cell>
          <cell r="D286" t="str">
            <v>EA</v>
          </cell>
          <cell r="E286">
            <v>165</v>
          </cell>
        </row>
        <row r="287">
          <cell r="A287">
            <v>20181</v>
          </cell>
          <cell r="B287" t="str">
            <v>U볼트/너트</v>
          </cell>
          <cell r="C287" t="str">
            <v>50A</v>
          </cell>
          <cell r="D287" t="str">
            <v>EA</v>
          </cell>
          <cell r="E287">
            <v>139</v>
          </cell>
        </row>
        <row r="288">
          <cell r="A288">
            <v>20182</v>
          </cell>
          <cell r="B288" t="str">
            <v>볼트/너트</v>
          </cell>
          <cell r="C288" t="str">
            <v>M16*65L</v>
          </cell>
          <cell r="D288" t="str">
            <v>EA</v>
          </cell>
          <cell r="E288">
            <v>450</v>
          </cell>
          <cell r="F288">
            <v>190</v>
          </cell>
        </row>
        <row r="289">
          <cell r="A289">
            <v>20183</v>
          </cell>
          <cell r="B289" t="str">
            <v>압력탱크</v>
          </cell>
          <cell r="C289" t="str">
            <v>100L</v>
          </cell>
          <cell r="D289" t="str">
            <v>EA</v>
          </cell>
          <cell r="E289">
            <v>350000</v>
          </cell>
          <cell r="F289">
            <v>190000</v>
          </cell>
        </row>
        <row r="290">
          <cell r="A290">
            <v>20184</v>
          </cell>
          <cell r="B290" t="str">
            <v>CO2소화기</v>
          </cell>
          <cell r="C290" t="str">
            <v>50L/B</v>
          </cell>
          <cell r="D290" t="str">
            <v>EA</v>
          </cell>
          <cell r="E290">
            <v>480000</v>
          </cell>
          <cell r="F290">
            <v>300000</v>
          </cell>
        </row>
        <row r="291">
          <cell r="A291">
            <v>20185</v>
          </cell>
          <cell r="B291" t="str">
            <v>CO2소화기</v>
          </cell>
          <cell r="C291" t="str">
            <v>15L/B</v>
          </cell>
          <cell r="D291" t="str">
            <v>EA</v>
          </cell>
          <cell r="E291">
            <v>210000</v>
          </cell>
          <cell r="F291">
            <v>85000</v>
          </cell>
        </row>
        <row r="292">
          <cell r="A292">
            <v>20186</v>
          </cell>
          <cell r="B292" t="str">
            <v>CO2소화기</v>
          </cell>
          <cell r="C292" t="str">
            <v>10L/B</v>
          </cell>
          <cell r="D292" t="str">
            <v>EA</v>
          </cell>
          <cell r="E292">
            <v>165000</v>
          </cell>
          <cell r="F292">
            <v>75000</v>
          </cell>
        </row>
        <row r="293">
          <cell r="A293">
            <v>20187</v>
          </cell>
          <cell r="B293" t="str">
            <v>CO2소화기</v>
          </cell>
          <cell r="C293" t="str">
            <v>5L/B</v>
          </cell>
          <cell r="D293" t="str">
            <v>EA</v>
          </cell>
        </row>
        <row r="294">
          <cell r="A294">
            <v>20188</v>
          </cell>
          <cell r="B294" t="str">
            <v>하론소화기</v>
          </cell>
          <cell r="C294" t="str">
            <v>68KG</v>
          </cell>
          <cell r="D294" t="str">
            <v>EA</v>
          </cell>
        </row>
        <row r="295">
          <cell r="A295">
            <v>20189</v>
          </cell>
          <cell r="B295" t="str">
            <v>하론소화기</v>
          </cell>
          <cell r="C295" t="str">
            <v>46KG</v>
          </cell>
          <cell r="D295" t="str">
            <v>EA</v>
          </cell>
        </row>
        <row r="296">
          <cell r="A296">
            <v>20190</v>
          </cell>
          <cell r="B296" t="str">
            <v>하론소화기</v>
          </cell>
          <cell r="C296" t="str">
            <v>23KG</v>
          </cell>
          <cell r="D296" t="str">
            <v>EA</v>
          </cell>
        </row>
        <row r="297">
          <cell r="A297">
            <v>20191</v>
          </cell>
          <cell r="B297" t="str">
            <v>하론소화기</v>
          </cell>
          <cell r="C297" t="str">
            <v>6.8KG</v>
          </cell>
          <cell r="D297" t="str">
            <v>EA</v>
          </cell>
        </row>
        <row r="298">
          <cell r="A298">
            <v>20192</v>
          </cell>
          <cell r="B298" t="str">
            <v>하론소화기</v>
          </cell>
          <cell r="C298" t="str">
            <v>4.5KG</v>
          </cell>
          <cell r="D298" t="str">
            <v>EA</v>
          </cell>
        </row>
        <row r="299">
          <cell r="A299">
            <v>20193</v>
          </cell>
          <cell r="B299" t="str">
            <v>하론소화기</v>
          </cell>
          <cell r="C299" t="str">
            <v>3.0KG</v>
          </cell>
          <cell r="D299" t="str">
            <v>EA</v>
          </cell>
          <cell r="E299">
            <v>150000</v>
          </cell>
          <cell r="F299">
            <v>70000</v>
          </cell>
        </row>
        <row r="300">
          <cell r="A300">
            <v>20194</v>
          </cell>
          <cell r="B300" t="str">
            <v>하론소화기</v>
          </cell>
          <cell r="C300" t="str">
            <v>2.0KG</v>
          </cell>
          <cell r="D300" t="str">
            <v>EA</v>
          </cell>
        </row>
        <row r="301">
          <cell r="A301">
            <v>20195</v>
          </cell>
          <cell r="B301" t="str">
            <v>하론소화기</v>
          </cell>
          <cell r="C301" t="str">
            <v>1.0KG</v>
          </cell>
          <cell r="D301" t="str">
            <v>EA</v>
          </cell>
        </row>
        <row r="302">
          <cell r="A302">
            <v>20196</v>
          </cell>
          <cell r="B302" t="str">
            <v>물올림탱크</v>
          </cell>
          <cell r="C302" t="str">
            <v>100L</v>
          </cell>
          <cell r="D302" t="str">
            <v>EA</v>
          </cell>
          <cell r="E302">
            <v>215000</v>
          </cell>
          <cell r="F302">
            <v>85000</v>
          </cell>
        </row>
        <row r="303">
          <cell r="A303">
            <v>20197</v>
          </cell>
          <cell r="B303" t="str">
            <v>살수헤드</v>
          </cell>
          <cell r="C303" t="str">
            <v>15A</v>
          </cell>
          <cell r="D303" t="str">
            <v>EA</v>
          </cell>
          <cell r="E303">
            <v>7000</v>
          </cell>
          <cell r="F303">
            <v>4000</v>
          </cell>
        </row>
        <row r="304">
          <cell r="A304">
            <v>20198</v>
          </cell>
          <cell r="B304" t="str">
            <v>살수헤드</v>
          </cell>
          <cell r="C304" t="str">
            <v>20A</v>
          </cell>
          <cell r="D304" t="str">
            <v>EA</v>
          </cell>
          <cell r="E304">
            <v>9000</v>
          </cell>
          <cell r="F304">
            <v>4500</v>
          </cell>
        </row>
        <row r="305">
          <cell r="A305">
            <v>20199</v>
          </cell>
          <cell r="B305" t="str">
            <v>앵글</v>
          </cell>
          <cell r="C305" t="str">
            <v>40MM*5T</v>
          </cell>
          <cell r="D305" t="str">
            <v>M</v>
          </cell>
          <cell r="E305">
            <v>1419.6</v>
          </cell>
          <cell r="F305">
            <v>1092</v>
          </cell>
        </row>
        <row r="306">
          <cell r="A306">
            <v>20200</v>
          </cell>
          <cell r="B306" t="str">
            <v>셋트앙카</v>
          </cell>
          <cell r="C306" t="str">
            <v>3/8"</v>
          </cell>
          <cell r="D306" t="str">
            <v>EA</v>
          </cell>
          <cell r="E306">
            <v>117</v>
          </cell>
          <cell r="F306">
            <v>90</v>
          </cell>
        </row>
        <row r="307">
          <cell r="A307">
            <v>20201</v>
          </cell>
          <cell r="B307" t="str">
            <v>전산볼트</v>
          </cell>
          <cell r="C307" t="str">
            <v>1M</v>
          </cell>
          <cell r="D307" t="str">
            <v>EA</v>
          </cell>
          <cell r="E307">
            <v>1300</v>
          </cell>
          <cell r="F307">
            <v>1000</v>
          </cell>
        </row>
        <row r="308">
          <cell r="A308">
            <v>20202</v>
          </cell>
          <cell r="B308" t="str">
            <v>보온테이프</v>
          </cell>
          <cell r="C308" t="str">
            <v>적색</v>
          </cell>
          <cell r="D308" t="str">
            <v>EA</v>
          </cell>
          <cell r="E308">
            <v>700</v>
          </cell>
        </row>
        <row r="309">
          <cell r="A309">
            <v>20203</v>
          </cell>
          <cell r="B309" t="str">
            <v>방열복, 공기호흡기</v>
          </cell>
          <cell r="C309" t="str">
            <v>SAS500/#UPS-84</v>
          </cell>
          <cell r="D309" t="str">
            <v>SET</v>
          </cell>
          <cell r="E309">
            <v>2707000</v>
          </cell>
          <cell r="F309">
            <v>2151000</v>
          </cell>
        </row>
        <row r="310">
          <cell r="A310">
            <v>20204</v>
          </cell>
          <cell r="B310" t="str">
            <v>후드밸브</v>
          </cell>
          <cell r="C310" t="str">
            <v>150A</v>
          </cell>
          <cell r="D310" t="str">
            <v>EA</v>
          </cell>
          <cell r="E310">
            <v>73943.999999999985</v>
          </cell>
          <cell r="F310">
            <v>56879.999999999993</v>
          </cell>
          <cell r="G310">
            <v>62568</v>
          </cell>
        </row>
        <row r="311">
          <cell r="A311">
            <v>20205</v>
          </cell>
          <cell r="B311" t="str">
            <v>후드밸브</v>
          </cell>
          <cell r="C311" t="str">
            <v>125A</v>
          </cell>
          <cell r="D311" t="str">
            <v>EA</v>
          </cell>
          <cell r="E311">
            <v>63647.999999999993</v>
          </cell>
          <cell r="F311">
            <v>48959.999999999993</v>
          </cell>
          <cell r="G311">
            <v>53856</v>
          </cell>
        </row>
        <row r="312">
          <cell r="A312">
            <v>20206</v>
          </cell>
          <cell r="B312" t="str">
            <v>후드밸브</v>
          </cell>
          <cell r="C312" t="str">
            <v>100A</v>
          </cell>
          <cell r="D312" t="str">
            <v>EA</v>
          </cell>
          <cell r="E312">
            <v>38375.999999999993</v>
          </cell>
          <cell r="F312">
            <v>29519.999999999996</v>
          </cell>
          <cell r="G312">
            <v>32472</v>
          </cell>
        </row>
        <row r="313">
          <cell r="A313">
            <v>20207</v>
          </cell>
          <cell r="B313" t="str">
            <v>후드밸브</v>
          </cell>
          <cell r="C313" t="str">
            <v>80A</v>
          </cell>
          <cell r="D313" t="str">
            <v>EA</v>
          </cell>
          <cell r="E313">
            <v>35567.999999999993</v>
          </cell>
          <cell r="F313">
            <v>27359.999999999996</v>
          </cell>
          <cell r="G313">
            <v>30096</v>
          </cell>
        </row>
        <row r="314">
          <cell r="A314">
            <v>20208</v>
          </cell>
          <cell r="B314" t="str">
            <v>후드밸브</v>
          </cell>
          <cell r="C314" t="str">
            <v>65A</v>
          </cell>
          <cell r="D314" t="str">
            <v>EA</v>
          </cell>
          <cell r="E314">
            <v>30887.999999999996</v>
          </cell>
          <cell r="F314">
            <v>23759.999999999996</v>
          </cell>
          <cell r="G314">
            <v>26136</v>
          </cell>
        </row>
        <row r="315">
          <cell r="A315">
            <v>20209</v>
          </cell>
          <cell r="B315" t="str">
            <v>후드밸브</v>
          </cell>
          <cell r="C315" t="str">
            <v>50A</v>
          </cell>
          <cell r="D315" t="str">
            <v>EA</v>
          </cell>
          <cell r="E315">
            <v>27133.363636363632</v>
          </cell>
          <cell r="F315">
            <v>20871.81818181818</v>
          </cell>
          <cell r="G315">
            <v>22959</v>
          </cell>
        </row>
        <row r="316">
          <cell r="A316">
            <v>20210</v>
          </cell>
          <cell r="B316" t="str">
            <v>02.노무비</v>
          </cell>
        </row>
        <row r="317">
          <cell r="A317">
            <v>20211</v>
          </cell>
          <cell r="B317" t="str">
            <v>노무비</v>
          </cell>
          <cell r="C317" t="str">
            <v>배관공</v>
          </cell>
          <cell r="D317" t="str">
            <v>인</v>
          </cell>
          <cell r="E317">
            <v>51272</v>
          </cell>
        </row>
        <row r="318">
          <cell r="A318">
            <v>20212</v>
          </cell>
          <cell r="B318" t="str">
            <v>노무비</v>
          </cell>
          <cell r="C318" t="str">
            <v>용접공</v>
          </cell>
          <cell r="D318" t="str">
            <v>인</v>
          </cell>
          <cell r="E318">
            <v>58758</v>
          </cell>
        </row>
        <row r="319">
          <cell r="A319">
            <v>20213</v>
          </cell>
          <cell r="B319" t="str">
            <v>노무비</v>
          </cell>
          <cell r="C319" t="str">
            <v>기계설치공</v>
          </cell>
          <cell r="D319" t="str">
            <v>인</v>
          </cell>
          <cell r="E319">
            <v>54111</v>
          </cell>
        </row>
        <row r="320">
          <cell r="A320">
            <v>20214</v>
          </cell>
          <cell r="B320" t="str">
            <v>노무비</v>
          </cell>
          <cell r="C320" t="str">
            <v>보온공</v>
          </cell>
          <cell r="D320" t="str">
            <v>인</v>
          </cell>
          <cell r="E320">
            <v>52961</v>
          </cell>
        </row>
        <row r="321">
          <cell r="A321">
            <v>20215</v>
          </cell>
          <cell r="B321" t="str">
            <v>노무비</v>
          </cell>
          <cell r="C321" t="str">
            <v>보통인부</v>
          </cell>
          <cell r="D321" t="str">
            <v>인</v>
          </cell>
          <cell r="E321">
            <v>37483</v>
          </cell>
        </row>
        <row r="322">
          <cell r="A322">
            <v>20216</v>
          </cell>
          <cell r="B322" t="str">
            <v>공구손료</v>
          </cell>
          <cell r="C322" t="str">
            <v>노무비의3%</v>
          </cell>
          <cell r="D322" t="str">
            <v>식</v>
          </cell>
        </row>
        <row r="323">
          <cell r="A323">
            <v>20217</v>
          </cell>
          <cell r="B323" t="str">
            <v>객석유도등</v>
          </cell>
          <cell r="C323" t="str">
            <v>DC24V</v>
          </cell>
          <cell r="D323" t="str">
            <v>EA</v>
          </cell>
          <cell r="E323">
            <v>35000</v>
          </cell>
          <cell r="F323">
            <v>25000</v>
          </cell>
        </row>
        <row r="324">
          <cell r="A324">
            <v>20218</v>
          </cell>
        </row>
        <row r="325">
          <cell r="A325">
            <v>20219</v>
          </cell>
        </row>
        <row r="326">
          <cell r="A326">
            <v>20220</v>
          </cell>
        </row>
        <row r="327">
          <cell r="A327">
            <v>20221</v>
          </cell>
        </row>
        <row r="328">
          <cell r="A328">
            <v>20222</v>
          </cell>
        </row>
        <row r="329">
          <cell r="A329">
            <v>20223</v>
          </cell>
        </row>
        <row r="330">
          <cell r="A330">
            <v>20224</v>
          </cell>
        </row>
        <row r="331">
          <cell r="A331">
            <v>20225</v>
          </cell>
        </row>
        <row r="332">
          <cell r="A332">
            <v>20226</v>
          </cell>
        </row>
        <row r="333">
          <cell r="A333">
            <v>20227</v>
          </cell>
        </row>
        <row r="334">
          <cell r="A334">
            <v>20228</v>
          </cell>
        </row>
        <row r="335">
          <cell r="A335">
            <v>20229</v>
          </cell>
        </row>
        <row r="336">
          <cell r="A336">
            <v>20230</v>
          </cell>
        </row>
        <row r="337">
          <cell r="A337">
            <v>20231</v>
          </cell>
        </row>
        <row r="338">
          <cell r="A338">
            <v>20232</v>
          </cell>
        </row>
        <row r="339">
          <cell r="A339">
            <v>20233</v>
          </cell>
        </row>
        <row r="340">
          <cell r="A340">
            <v>20234</v>
          </cell>
        </row>
        <row r="341">
          <cell r="A341">
            <v>20235</v>
          </cell>
        </row>
        <row r="342">
          <cell r="A342">
            <v>20236</v>
          </cell>
        </row>
        <row r="343">
          <cell r="A343">
            <v>20237</v>
          </cell>
          <cell r="F343">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팽성내역-도급"/>
    </sheetNames>
    <definedNames>
      <definedName name="단중입력"/>
      <definedName name="프로그램.메인_메뉴호출"/>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자재비"/>
      <sheetName val="내역8"/>
      <sheetName val="2공구산출내역"/>
      <sheetName val="전선 및 전선관"/>
      <sheetName val="물가자료"/>
      <sheetName val="1단계"/>
      <sheetName val="INPUT"/>
      <sheetName val="ilch"/>
      <sheetName val="밸브설치"/>
      <sheetName val="도로구조공사비"/>
      <sheetName val="도로토공공사비"/>
      <sheetName val="여수토공사비"/>
      <sheetName val="1.설계기준"/>
      <sheetName val="구리토평1전기"/>
      <sheetName val="노임"/>
      <sheetName val="설계내역일위"/>
      <sheetName val="견적서"/>
      <sheetName val="노임(1차)"/>
      <sheetName val="일위대가"/>
      <sheetName val="WORK"/>
      <sheetName val="Sheet15"/>
      <sheetName val="A-4"/>
      <sheetName val="기둥(원형)"/>
      <sheetName val="주공 갑지"/>
      <sheetName val="차액보증"/>
      <sheetName val="단가산출서"/>
      <sheetName val="데리네이타현황"/>
      <sheetName val="D-3503"/>
      <sheetName val="내역서 "/>
      <sheetName val="설계예시"/>
      <sheetName val="#REF"/>
      <sheetName val="70%"/>
      <sheetName val="용산1(해보)"/>
      <sheetName val="원가계산서"/>
      <sheetName val="일위대가목록"/>
      <sheetName val="총 원가계산"/>
      <sheetName val="설비"/>
      <sheetName val="CT "/>
      <sheetName val="단가"/>
      <sheetName val="시설물일위"/>
      <sheetName val="SHEET1"/>
      <sheetName val="Y-WORK"/>
      <sheetName val="TABLE"/>
      <sheetName val="3BL공동구 수량"/>
      <sheetName val="맨홀수량산출"/>
      <sheetName val="비교표"/>
      <sheetName val="기초단가"/>
      <sheetName val="DATA"/>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
      <sheetName val="결과"/>
      <sheetName val="청총괄"/>
      <sheetName val="재료비&lt;표1&gt;"/>
      <sheetName val="재료비&lt;표2&gt;"/>
      <sheetName val="재료비&lt;표3&gt;"/>
      <sheetName val="청기본"/>
      <sheetName val="청수당"/>
      <sheetName val="청상여"/>
      <sheetName val="청퇴직"/>
      <sheetName val="인건비"/>
      <sheetName val="청경비"/>
      <sheetName val="청감가"/>
      <sheetName val="청복리"/>
      <sheetName val="청보험"/>
      <sheetName val="청외주"/>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표 (2)"/>
      <sheetName val="견적서표지 (2)"/>
      <sheetName val="견적서갑지 (2)"/>
      <sheetName val="공사비총괄표 (3)"/>
      <sheetName val="A동소화 (2)"/>
      <sheetName val="A동자탐 (2)"/>
      <sheetName val="단가표"/>
      <sheetName val="견적서표지"/>
      <sheetName val="견적서갑지"/>
      <sheetName val="공사비총괄표 (2)"/>
      <sheetName val="A동소화"/>
      <sheetName val="A동자탐"/>
      <sheetName val="B동소화"/>
      <sheetName val="B동자탐 "/>
    </sheetNames>
    <sheetDataSet>
      <sheetData sheetId="0" refreshError="1">
        <row r="2">
          <cell r="A2" t="str">
            <v>코드번호</v>
          </cell>
          <cell r="B2" t="str">
            <v>품명</v>
          </cell>
          <cell r="C2" t="str">
            <v>규격</v>
          </cell>
          <cell r="D2" t="str">
            <v>단위</v>
          </cell>
          <cell r="E2" t="str">
            <v>견적단가</v>
          </cell>
          <cell r="F2" t="str">
            <v>실행가</v>
          </cell>
          <cell r="G2" t="str">
            <v>구매가(VAT포함)</v>
          </cell>
        </row>
        <row r="3">
          <cell r="A3">
            <v>10001</v>
          </cell>
          <cell r="B3" t="str">
            <v>화재수신기</v>
          </cell>
          <cell r="C3" t="str">
            <v>P-1-25CCT</v>
          </cell>
          <cell r="D3" t="str">
            <v>면</v>
          </cell>
        </row>
        <row r="4">
          <cell r="A4">
            <v>10002</v>
          </cell>
          <cell r="B4" t="str">
            <v>화재수신기</v>
          </cell>
          <cell r="C4" t="str">
            <v>P-1-20CCT</v>
          </cell>
          <cell r="D4" t="str">
            <v>면</v>
          </cell>
          <cell r="E4">
            <v>550000</v>
          </cell>
          <cell r="F4">
            <v>170000</v>
          </cell>
        </row>
        <row r="5">
          <cell r="A5">
            <v>10003</v>
          </cell>
          <cell r="B5" t="str">
            <v>화재수신기</v>
          </cell>
          <cell r="C5" t="str">
            <v>P-1-15CCT</v>
          </cell>
          <cell r="D5" t="str">
            <v>면</v>
          </cell>
          <cell r="E5">
            <v>480000</v>
          </cell>
          <cell r="F5">
            <v>150000</v>
          </cell>
        </row>
        <row r="6">
          <cell r="A6">
            <v>10004</v>
          </cell>
          <cell r="B6" t="str">
            <v>화재수신기</v>
          </cell>
          <cell r="C6" t="str">
            <v>P-1-10CCT</v>
          </cell>
          <cell r="D6" t="str">
            <v>면</v>
          </cell>
          <cell r="E6">
            <v>380000</v>
          </cell>
          <cell r="F6">
            <v>130000</v>
          </cell>
        </row>
        <row r="7">
          <cell r="A7">
            <v>10005</v>
          </cell>
          <cell r="B7" t="str">
            <v>화재수신기</v>
          </cell>
          <cell r="C7" t="str">
            <v>P-1-5CCT</v>
          </cell>
          <cell r="D7" t="str">
            <v>면</v>
          </cell>
          <cell r="E7">
            <v>240000</v>
          </cell>
          <cell r="F7">
            <v>90000</v>
          </cell>
        </row>
        <row r="8">
          <cell r="A8">
            <v>10006</v>
          </cell>
          <cell r="B8" t="str">
            <v>화재수신기</v>
          </cell>
          <cell r="C8" t="str">
            <v>복합형/4</v>
          </cell>
          <cell r="D8" t="str">
            <v>면</v>
          </cell>
          <cell r="E8">
            <v>900000</v>
          </cell>
          <cell r="F8">
            <v>600000</v>
          </cell>
        </row>
        <row r="9">
          <cell r="A9">
            <v>10007</v>
          </cell>
          <cell r="B9" t="str">
            <v>화재수신기</v>
          </cell>
          <cell r="C9" t="str">
            <v>복합형/2</v>
          </cell>
          <cell r="D9" t="str">
            <v>면</v>
          </cell>
          <cell r="E9">
            <v>550000</v>
          </cell>
          <cell r="F9">
            <v>450000</v>
          </cell>
        </row>
        <row r="10">
          <cell r="A10">
            <v>10008</v>
          </cell>
          <cell r="B10" t="str">
            <v>경종</v>
          </cell>
          <cell r="C10" t="str">
            <v>DC 24V</v>
          </cell>
          <cell r="D10" t="str">
            <v>EA</v>
          </cell>
          <cell r="E10">
            <v>5500</v>
          </cell>
          <cell r="F10">
            <v>3600</v>
          </cell>
        </row>
        <row r="11">
          <cell r="A11">
            <v>10009</v>
          </cell>
          <cell r="B11" t="str">
            <v>표시등</v>
          </cell>
          <cell r="C11" t="str">
            <v>DC 24V/L.E.D</v>
          </cell>
          <cell r="D11" t="str">
            <v>EA</v>
          </cell>
          <cell r="E11">
            <v>2000</v>
          </cell>
          <cell r="F11">
            <v>900</v>
          </cell>
        </row>
        <row r="12">
          <cell r="A12">
            <v>10010</v>
          </cell>
          <cell r="B12" t="str">
            <v>발신기</v>
          </cell>
          <cell r="C12" t="str">
            <v>P-1급</v>
          </cell>
          <cell r="D12" t="str">
            <v>EA</v>
          </cell>
          <cell r="E12">
            <v>5000</v>
          </cell>
          <cell r="F12">
            <v>2900</v>
          </cell>
        </row>
        <row r="13">
          <cell r="A13">
            <v>10011</v>
          </cell>
          <cell r="B13" t="str">
            <v>기동램프</v>
          </cell>
          <cell r="C13" t="str">
            <v>AC 220V</v>
          </cell>
          <cell r="D13" t="str">
            <v>EA</v>
          </cell>
          <cell r="E13">
            <v>2300</v>
          </cell>
          <cell r="F13">
            <v>1400</v>
          </cell>
        </row>
        <row r="14">
          <cell r="A14">
            <v>10012</v>
          </cell>
          <cell r="B14" t="str">
            <v>차동식감지기</v>
          </cell>
          <cell r="C14" t="str">
            <v>스포트형</v>
          </cell>
          <cell r="D14" t="str">
            <v>EA</v>
          </cell>
          <cell r="E14">
            <v>5000</v>
          </cell>
          <cell r="F14">
            <v>2800</v>
          </cell>
        </row>
        <row r="15">
          <cell r="A15">
            <v>10013</v>
          </cell>
          <cell r="B15" t="str">
            <v>정온식감지기</v>
          </cell>
          <cell r="C15" t="str">
            <v>스포트형</v>
          </cell>
          <cell r="D15" t="str">
            <v>EA</v>
          </cell>
          <cell r="E15">
            <v>5000</v>
          </cell>
          <cell r="F15">
            <v>2500</v>
          </cell>
        </row>
        <row r="16">
          <cell r="A16">
            <v>10014</v>
          </cell>
          <cell r="B16" t="str">
            <v>연기식감지기</v>
          </cell>
          <cell r="C16" t="str">
            <v>광전식</v>
          </cell>
          <cell r="D16" t="str">
            <v>EA</v>
          </cell>
          <cell r="E16">
            <v>20000</v>
          </cell>
          <cell r="F16">
            <v>9800</v>
          </cell>
        </row>
        <row r="17">
          <cell r="A17">
            <v>10015</v>
          </cell>
          <cell r="B17" t="str">
            <v>통로유도표지</v>
          </cell>
          <cell r="C17" t="str">
            <v>축광</v>
          </cell>
          <cell r="D17" t="str">
            <v>EA</v>
          </cell>
          <cell r="E17">
            <v>4500</v>
          </cell>
          <cell r="F17">
            <v>2500</v>
          </cell>
        </row>
        <row r="18">
          <cell r="A18">
            <v>10016</v>
          </cell>
          <cell r="B18" t="str">
            <v>통로유도등</v>
          </cell>
          <cell r="C18" t="str">
            <v>매입형</v>
          </cell>
          <cell r="D18" t="str">
            <v>EA</v>
          </cell>
          <cell r="E18">
            <v>43000</v>
          </cell>
          <cell r="F18">
            <v>16000</v>
          </cell>
        </row>
        <row r="19">
          <cell r="A19">
            <v>10017</v>
          </cell>
          <cell r="B19" t="str">
            <v>통로유도등</v>
          </cell>
          <cell r="C19" t="str">
            <v>돌출형</v>
          </cell>
          <cell r="D19" t="str">
            <v>EA</v>
          </cell>
          <cell r="E19">
            <v>37000</v>
          </cell>
          <cell r="F19">
            <v>16000</v>
          </cell>
        </row>
        <row r="20">
          <cell r="A20">
            <v>10018</v>
          </cell>
          <cell r="B20" t="str">
            <v>피난구유도표지</v>
          </cell>
          <cell r="C20" t="str">
            <v>축광</v>
          </cell>
          <cell r="D20" t="str">
            <v>EA</v>
          </cell>
          <cell r="E20">
            <v>4000</v>
          </cell>
          <cell r="F20">
            <v>3000</v>
          </cell>
        </row>
        <row r="21">
          <cell r="A21">
            <v>10019</v>
          </cell>
          <cell r="B21" t="str">
            <v>피난구유도등</v>
          </cell>
          <cell r="C21" t="str">
            <v>10W</v>
          </cell>
          <cell r="D21" t="str">
            <v>EA</v>
          </cell>
          <cell r="E21">
            <v>28000</v>
          </cell>
          <cell r="F21">
            <v>14000</v>
          </cell>
        </row>
        <row r="22">
          <cell r="A22">
            <v>10020</v>
          </cell>
          <cell r="B22" t="str">
            <v>피난구유도등</v>
          </cell>
          <cell r="C22" t="str">
            <v>20W</v>
          </cell>
          <cell r="D22" t="str">
            <v>EA</v>
          </cell>
          <cell r="E22">
            <v>45000</v>
          </cell>
          <cell r="F22">
            <v>20000</v>
          </cell>
        </row>
        <row r="23">
          <cell r="A23">
            <v>10021</v>
          </cell>
          <cell r="B23" t="str">
            <v>피난구유도등</v>
          </cell>
          <cell r="C23" t="str">
            <v>40W</v>
          </cell>
          <cell r="D23" t="str">
            <v>EA</v>
          </cell>
          <cell r="E23">
            <v>110000</v>
          </cell>
          <cell r="F23">
            <v>85000</v>
          </cell>
        </row>
        <row r="24">
          <cell r="A24">
            <v>10022</v>
          </cell>
          <cell r="B24" t="str">
            <v>비상조명등</v>
          </cell>
          <cell r="C24" t="str">
            <v>AC 220V</v>
          </cell>
          <cell r="D24" t="str">
            <v>EA</v>
          </cell>
          <cell r="E24">
            <v>78000</v>
          </cell>
          <cell r="F24">
            <v>50000</v>
          </cell>
        </row>
        <row r="25">
          <cell r="A25">
            <v>10023</v>
          </cell>
          <cell r="B25" t="str">
            <v>AMP</v>
          </cell>
          <cell r="C25" t="str">
            <v>50W</v>
          </cell>
          <cell r="D25" t="str">
            <v>면</v>
          </cell>
          <cell r="E25">
            <v>450000</v>
          </cell>
        </row>
        <row r="26">
          <cell r="A26">
            <v>10024</v>
          </cell>
          <cell r="B26" t="str">
            <v>스피커</v>
          </cell>
          <cell r="C26" t="str">
            <v>세대1W</v>
          </cell>
          <cell r="D26" t="str">
            <v>EA</v>
          </cell>
          <cell r="E26">
            <v>5000</v>
          </cell>
          <cell r="F26">
            <v>3800</v>
          </cell>
        </row>
        <row r="27">
          <cell r="A27">
            <v>10025</v>
          </cell>
          <cell r="B27" t="str">
            <v>스피커</v>
          </cell>
          <cell r="C27" t="str">
            <v>3W</v>
          </cell>
          <cell r="D27" t="str">
            <v>EA</v>
          </cell>
          <cell r="E27">
            <v>20000</v>
          </cell>
          <cell r="F27">
            <v>9500</v>
          </cell>
        </row>
        <row r="28">
          <cell r="A28">
            <v>10026</v>
          </cell>
          <cell r="B28" t="str">
            <v>소화전세트</v>
          </cell>
          <cell r="C28" t="str">
            <v>경,표,발,기동램프</v>
          </cell>
          <cell r="D28" t="str">
            <v>SET</v>
          </cell>
          <cell r="E28">
            <v>14600</v>
          </cell>
          <cell r="F28">
            <v>8800</v>
          </cell>
        </row>
        <row r="29">
          <cell r="A29">
            <v>10027</v>
          </cell>
          <cell r="B29" t="str">
            <v>속보함세트</v>
          </cell>
          <cell r="C29" t="str">
            <v>경,표,발신기</v>
          </cell>
          <cell r="D29" t="str">
            <v>SET</v>
          </cell>
          <cell r="E29">
            <v>56600</v>
          </cell>
          <cell r="F29">
            <v>38400</v>
          </cell>
        </row>
        <row r="30">
          <cell r="A30">
            <v>10028</v>
          </cell>
          <cell r="B30" t="str">
            <v>속보내함</v>
          </cell>
          <cell r="C30" t="str">
            <v>200*600</v>
          </cell>
          <cell r="D30" t="str">
            <v>EA</v>
          </cell>
          <cell r="E30">
            <v>12000</v>
          </cell>
          <cell r="F30">
            <v>6000</v>
          </cell>
        </row>
        <row r="31">
          <cell r="A31">
            <v>10029</v>
          </cell>
          <cell r="B31" t="str">
            <v>속보함커버</v>
          </cell>
          <cell r="C31" t="str">
            <v>SUS</v>
          </cell>
          <cell r="D31" t="str">
            <v>EA</v>
          </cell>
          <cell r="E31">
            <v>32300</v>
          </cell>
          <cell r="F31">
            <v>19000</v>
          </cell>
        </row>
        <row r="32">
          <cell r="A32">
            <v>10030</v>
          </cell>
          <cell r="B32" t="str">
            <v>속노함노출</v>
          </cell>
          <cell r="C32" t="str">
            <v>STEEL</v>
          </cell>
          <cell r="D32" t="str">
            <v>EA</v>
          </cell>
          <cell r="E32">
            <v>9000</v>
          </cell>
          <cell r="F32">
            <v>4500</v>
          </cell>
        </row>
        <row r="33">
          <cell r="A33">
            <v>10031</v>
          </cell>
          <cell r="B33" t="str">
            <v>속노함노출</v>
          </cell>
          <cell r="C33" t="str">
            <v>SUS</v>
          </cell>
          <cell r="D33" t="str">
            <v>EA</v>
          </cell>
          <cell r="E33">
            <v>45000</v>
          </cell>
          <cell r="F33">
            <v>25000</v>
          </cell>
        </row>
        <row r="34">
          <cell r="A34">
            <v>10032</v>
          </cell>
          <cell r="B34" t="str">
            <v>중계기</v>
          </cell>
          <cell r="C34" t="str">
            <v>HI-MUX2/2/2</v>
          </cell>
          <cell r="D34" t="str">
            <v>EA</v>
          </cell>
          <cell r="E34">
            <v>120000</v>
          </cell>
          <cell r="F34">
            <v>55000</v>
          </cell>
        </row>
        <row r="35">
          <cell r="A35">
            <v>10033</v>
          </cell>
          <cell r="B35" t="str">
            <v>비상콘센트</v>
          </cell>
          <cell r="C35" t="str">
            <v>소화전내장형</v>
          </cell>
          <cell r="D35" t="str">
            <v>EA</v>
          </cell>
          <cell r="E35">
            <v>65000</v>
          </cell>
          <cell r="F35">
            <v>45000</v>
          </cell>
        </row>
        <row r="36">
          <cell r="A36">
            <v>10034</v>
          </cell>
          <cell r="B36" t="str">
            <v>전자싸이렌</v>
          </cell>
          <cell r="C36" t="str">
            <v>DC 24V</v>
          </cell>
          <cell r="D36" t="str">
            <v>EA</v>
          </cell>
          <cell r="E36">
            <v>25000</v>
          </cell>
          <cell r="F36">
            <v>11000</v>
          </cell>
        </row>
        <row r="37">
          <cell r="A37">
            <v>10035</v>
          </cell>
          <cell r="B37" t="str">
            <v>S.V.P</v>
          </cell>
          <cell r="C37" t="str">
            <v>DC 24V</v>
          </cell>
          <cell r="D37" t="str">
            <v>면</v>
          </cell>
          <cell r="E37">
            <v>62000</v>
          </cell>
          <cell r="F37">
            <v>25000</v>
          </cell>
        </row>
        <row r="38">
          <cell r="A38">
            <v>10036</v>
          </cell>
          <cell r="B38" t="str">
            <v>저수위경보</v>
          </cell>
          <cell r="C38" t="str">
            <v>DC 24V</v>
          </cell>
          <cell r="D38" t="str">
            <v>EA</v>
          </cell>
          <cell r="E38">
            <v>35000</v>
          </cell>
          <cell r="F38">
            <v>18000</v>
          </cell>
        </row>
        <row r="39">
          <cell r="A39">
            <v>10037</v>
          </cell>
          <cell r="B39" t="str">
            <v>TAMPER SWITCH</v>
          </cell>
          <cell r="C39" t="str">
            <v>DC 24V</v>
          </cell>
          <cell r="D39" t="str">
            <v>EA</v>
          </cell>
          <cell r="E39">
            <v>5000</v>
          </cell>
        </row>
        <row r="40">
          <cell r="A40">
            <v>10038</v>
          </cell>
          <cell r="B40" t="str">
            <v>MCC P/L</v>
          </cell>
          <cell r="C40" t="str">
            <v>AC 380V</v>
          </cell>
          <cell r="D40" t="str">
            <v>면</v>
          </cell>
          <cell r="E40">
            <v>750000</v>
          </cell>
          <cell r="F40">
            <v>700000</v>
          </cell>
        </row>
        <row r="41">
          <cell r="A41">
            <v>10039</v>
          </cell>
          <cell r="B41" t="str">
            <v>전선관</v>
          </cell>
          <cell r="C41" t="str">
            <v>HI-LEX16C</v>
          </cell>
          <cell r="D41" t="str">
            <v>M</v>
          </cell>
          <cell r="E41">
            <v>180</v>
          </cell>
          <cell r="F41">
            <v>110</v>
          </cell>
        </row>
        <row r="42">
          <cell r="A42">
            <v>10040</v>
          </cell>
          <cell r="B42" t="str">
            <v>전선관</v>
          </cell>
          <cell r="C42" t="str">
            <v>HI-LEX22C</v>
          </cell>
          <cell r="D42" t="str">
            <v>M</v>
          </cell>
          <cell r="E42">
            <v>216</v>
          </cell>
          <cell r="F42">
            <v>150</v>
          </cell>
        </row>
        <row r="43">
          <cell r="A43">
            <v>10041</v>
          </cell>
          <cell r="B43" t="str">
            <v>전선관</v>
          </cell>
          <cell r="C43" t="str">
            <v>HI-LEX28C</v>
          </cell>
          <cell r="D43" t="str">
            <v>M</v>
          </cell>
          <cell r="E43">
            <v>315</v>
          </cell>
          <cell r="F43">
            <v>200</v>
          </cell>
        </row>
        <row r="44">
          <cell r="A44">
            <v>10042</v>
          </cell>
          <cell r="B44" t="str">
            <v>전선관</v>
          </cell>
          <cell r="C44" t="str">
            <v>HI-16C</v>
          </cell>
          <cell r="D44" t="str">
            <v>M</v>
          </cell>
          <cell r="E44">
            <v>390</v>
          </cell>
          <cell r="F44">
            <v>365</v>
          </cell>
        </row>
        <row r="45">
          <cell r="A45">
            <v>10043</v>
          </cell>
          <cell r="B45" t="str">
            <v>전선관</v>
          </cell>
          <cell r="C45" t="str">
            <v>HI-22C</v>
          </cell>
          <cell r="D45" t="str">
            <v>M</v>
          </cell>
          <cell r="E45">
            <v>430</v>
          </cell>
          <cell r="F45">
            <v>410</v>
          </cell>
        </row>
        <row r="46">
          <cell r="A46">
            <v>10044</v>
          </cell>
          <cell r="B46" t="str">
            <v>전선관</v>
          </cell>
          <cell r="C46" t="str">
            <v>HI-28C</v>
          </cell>
          <cell r="D46" t="str">
            <v>M</v>
          </cell>
          <cell r="E46">
            <v>750</v>
          </cell>
          <cell r="F46">
            <v>720</v>
          </cell>
        </row>
        <row r="47">
          <cell r="A47">
            <v>10045</v>
          </cell>
          <cell r="B47" t="str">
            <v>전선관</v>
          </cell>
          <cell r="C47" t="str">
            <v>HI-36C</v>
          </cell>
          <cell r="D47" t="str">
            <v>M</v>
          </cell>
          <cell r="E47">
            <v>1350</v>
          </cell>
          <cell r="F47">
            <v>1200</v>
          </cell>
        </row>
        <row r="48">
          <cell r="A48">
            <v>10046</v>
          </cell>
          <cell r="B48" t="str">
            <v>전선관</v>
          </cell>
          <cell r="C48" t="str">
            <v>ST-16C</v>
          </cell>
          <cell r="D48" t="str">
            <v>M</v>
          </cell>
          <cell r="E48">
            <v>1230</v>
          </cell>
          <cell r="F48">
            <v>1160</v>
          </cell>
        </row>
        <row r="49">
          <cell r="A49">
            <v>10047</v>
          </cell>
          <cell r="B49" t="str">
            <v>전선관</v>
          </cell>
          <cell r="C49" t="str">
            <v>ST-22C</v>
          </cell>
          <cell r="D49" t="str">
            <v>M</v>
          </cell>
          <cell r="E49">
            <v>1620</v>
          </cell>
          <cell r="F49">
            <v>1480</v>
          </cell>
        </row>
        <row r="50">
          <cell r="A50">
            <v>10048</v>
          </cell>
          <cell r="B50" t="str">
            <v>전선관</v>
          </cell>
          <cell r="C50" t="str">
            <v>ST-28C</v>
          </cell>
          <cell r="D50" t="str">
            <v>M</v>
          </cell>
          <cell r="E50">
            <v>2100</v>
          </cell>
          <cell r="F50">
            <v>1930</v>
          </cell>
        </row>
        <row r="51">
          <cell r="A51">
            <v>10049</v>
          </cell>
          <cell r="B51" t="str">
            <v>전선관</v>
          </cell>
          <cell r="C51" t="str">
            <v>ST-36C</v>
          </cell>
          <cell r="D51" t="str">
            <v>M</v>
          </cell>
          <cell r="E51">
            <v>2440</v>
          </cell>
          <cell r="F51">
            <v>2370</v>
          </cell>
        </row>
        <row r="52">
          <cell r="A52">
            <v>10050</v>
          </cell>
          <cell r="B52" t="str">
            <v>노말밴드</v>
          </cell>
          <cell r="C52" t="str">
            <v>HI-28C</v>
          </cell>
          <cell r="D52" t="str">
            <v>EA</v>
          </cell>
          <cell r="E52">
            <v>1232</v>
          </cell>
          <cell r="F52">
            <v>1010</v>
          </cell>
        </row>
        <row r="53">
          <cell r="A53">
            <v>10051</v>
          </cell>
          <cell r="B53" t="str">
            <v>노말밴드</v>
          </cell>
          <cell r="C53" t="str">
            <v>HI-36C</v>
          </cell>
          <cell r="D53" t="str">
            <v>EA</v>
          </cell>
          <cell r="E53">
            <v>1250</v>
          </cell>
          <cell r="F53">
            <v>1080</v>
          </cell>
        </row>
        <row r="54">
          <cell r="A54">
            <v>10052</v>
          </cell>
          <cell r="B54" t="str">
            <v>노말밴드</v>
          </cell>
          <cell r="C54" t="str">
            <v>ST-28C</v>
          </cell>
          <cell r="D54" t="str">
            <v>EA</v>
          </cell>
          <cell r="E54">
            <v>1875</v>
          </cell>
          <cell r="F54">
            <v>1720</v>
          </cell>
        </row>
        <row r="55">
          <cell r="A55">
            <v>10053</v>
          </cell>
          <cell r="B55" t="str">
            <v>노말밴드</v>
          </cell>
          <cell r="C55" t="str">
            <v>ST-36C</v>
          </cell>
          <cell r="D55" t="str">
            <v>EA</v>
          </cell>
          <cell r="E55">
            <v>2980</v>
          </cell>
          <cell r="F55">
            <v>2300</v>
          </cell>
        </row>
        <row r="56">
          <cell r="A56">
            <v>10054</v>
          </cell>
          <cell r="B56" t="str">
            <v>ELP전선관</v>
          </cell>
          <cell r="C56" t="str">
            <v>30MM</v>
          </cell>
          <cell r="D56" t="str">
            <v>M</v>
          </cell>
          <cell r="E56">
            <v>496</v>
          </cell>
          <cell r="F56">
            <v>340</v>
          </cell>
        </row>
        <row r="57">
          <cell r="A57">
            <v>10055</v>
          </cell>
          <cell r="B57" t="str">
            <v>ELP전선관</v>
          </cell>
          <cell r="C57" t="str">
            <v>40MM</v>
          </cell>
          <cell r="D57" t="str">
            <v>M</v>
          </cell>
          <cell r="E57">
            <v>715</v>
          </cell>
          <cell r="F57">
            <v>530</v>
          </cell>
        </row>
        <row r="58">
          <cell r="A58">
            <v>10056</v>
          </cell>
          <cell r="B58" t="str">
            <v>ELP전선관</v>
          </cell>
          <cell r="C58" t="str">
            <v>50MM</v>
          </cell>
          <cell r="D58" t="str">
            <v>M</v>
          </cell>
          <cell r="E58">
            <v>875</v>
          </cell>
          <cell r="F58">
            <v>680</v>
          </cell>
        </row>
        <row r="59">
          <cell r="A59">
            <v>10057</v>
          </cell>
          <cell r="B59" t="str">
            <v>2종비닐절연전선</v>
          </cell>
          <cell r="C59" t="str">
            <v>IV 1.2MM</v>
          </cell>
          <cell r="D59" t="str">
            <v>M</v>
          </cell>
          <cell r="E59">
            <v>55</v>
          </cell>
        </row>
        <row r="60">
          <cell r="A60">
            <v>10058</v>
          </cell>
          <cell r="B60" t="str">
            <v>2종비닐절연전선</v>
          </cell>
          <cell r="C60" t="str">
            <v>HIV 1.2MM</v>
          </cell>
          <cell r="D60" t="str">
            <v>M</v>
          </cell>
          <cell r="E60">
            <v>57</v>
          </cell>
          <cell r="F60">
            <v>40</v>
          </cell>
        </row>
        <row r="61">
          <cell r="A61">
            <v>10059</v>
          </cell>
          <cell r="B61" t="str">
            <v>2종비닐절연전선</v>
          </cell>
          <cell r="C61" t="str">
            <v>HIV 1.6MM</v>
          </cell>
          <cell r="D61" t="str">
            <v>M</v>
          </cell>
          <cell r="E61">
            <v>92</v>
          </cell>
          <cell r="F61">
            <v>68</v>
          </cell>
        </row>
        <row r="62">
          <cell r="A62">
            <v>10060</v>
          </cell>
          <cell r="B62" t="str">
            <v>2종비닐절연전선</v>
          </cell>
          <cell r="C62" t="str">
            <v>HIV 2.0MM</v>
          </cell>
          <cell r="D62" t="str">
            <v>M</v>
          </cell>
          <cell r="E62">
            <v>135</v>
          </cell>
          <cell r="F62">
            <v>90</v>
          </cell>
        </row>
        <row r="63">
          <cell r="A63">
            <v>10061</v>
          </cell>
          <cell r="B63" t="str">
            <v>CABLE</v>
          </cell>
          <cell r="C63" t="str">
            <v>HCVV-SB1.25SQ 2/C</v>
          </cell>
          <cell r="D63" t="str">
            <v>M</v>
          </cell>
          <cell r="E63">
            <v>836</v>
          </cell>
          <cell r="F63">
            <v>764</v>
          </cell>
        </row>
        <row r="64">
          <cell r="A64">
            <v>10062</v>
          </cell>
          <cell r="B64" t="str">
            <v>CABLE</v>
          </cell>
          <cell r="C64" t="str">
            <v>FR-3 1.6MM 2/C</v>
          </cell>
          <cell r="D64" t="str">
            <v>M</v>
          </cell>
          <cell r="E64">
            <v>924</v>
          </cell>
          <cell r="F64">
            <v>630</v>
          </cell>
        </row>
        <row r="65">
          <cell r="A65">
            <v>10063</v>
          </cell>
          <cell r="B65" t="str">
            <v>CABLE</v>
          </cell>
          <cell r="C65" t="str">
            <v>FR-3 1.6MM 3/C</v>
          </cell>
          <cell r="D65" t="str">
            <v>M</v>
          </cell>
          <cell r="E65">
            <v>1118</v>
          </cell>
          <cell r="F65">
            <v>940</v>
          </cell>
        </row>
        <row r="66">
          <cell r="A66">
            <v>10064</v>
          </cell>
          <cell r="B66" t="str">
            <v>CABLE</v>
          </cell>
          <cell r="C66" t="str">
            <v>FR-3 1.6MM 7/C</v>
          </cell>
          <cell r="D66" t="str">
            <v>M</v>
          </cell>
          <cell r="E66">
            <v>1851</v>
          </cell>
          <cell r="F66">
            <v>1390</v>
          </cell>
        </row>
        <row r="67">
          <cell r="A67">
            <v>10065</v>
          </cell>
          <cell r="B67" t="str">
            <v>CABLE</v>
          </cell>
          <cell r="C67" t="str">
            <v>FR-3 1.6MM 8/C</v>
          </cell>
          <cell r="D67" t="str">
            <v>M</v>
          </cell>
          <cell r="E67">
            <v>2061</v>
          </cell>
          <cell r="F67">
            <v>1545</v>
          </cell>
        </row>
        <row r="68">
          <cell r="A68">
            <v>10066</v>
          </cell>
          <cell r="B68" t="str">
            <v>CABLE</v>
          </cell>
          <cell r="C68" t="str">
            <v>FR-3 1.6MM 9/C</v>
          </cell>
          <cell r="D68" t="str">
            <v>M</v>
          </cell>
          <cell r="E68">
            <v>2259</v>
          </cell>
          <cell r="F68">
            <v>1695</v>
          </cell>
        </row>
        <row r="69">
          <cell r="A69">
            <v>10067</v>
          </cell>
          <cell r="B69" t="str">
            <v>CABLE</v>
          </cell>
          <cell r="C69" t="str">
            <v>FR-3 1.6MM 10/C</v>
          </cell>
          <cell r="D69" t="str">
            <v>M</v>
          </cell>
          <cell r="E69">
            <v>2493</v>
          </cell>
          <cell r="F69">
            <v>1870</v>
          </cell>
        </row>
        <row r="70">
          <cell r="A70">
            <v>10068</v>
          </cell>
          <cell r="B70" t="str">
            <v>CABLE</v>
          </cell>
          <cell r="C70" t="str">
            <v>FR-3 1.6MM 12/C</v>
          </cell>
          <cell r="D70" t="str">
            <v>M</v>
          </cell>
          <cell r="E70">
            <v>2753</v>
          </cell>
          <cell r="F70">
            <v>2065</v>
          </cell>
        </row>
        <row r="71">
          <cell r="A71">
            <v>10069</v>
          </cell>
          <cell r="B71" t="str">
            <v>CABLE</v>
          </cell>
          <cell r="C71" t="str">
            <v>FR-3 1.6MM 15/C</v>
          </cell>
          <cell r="D71" t="str">
            <v>M</v>
          </cell>
          <cell r="E71">
            <v>3281</v>
          </cell>
          <cell r="F71">
            <v>2460</v>
          </cell>
        </row>
        <row r="72">
          <cell r="A72">
            <v>10070</v>
          </cell>
          <cell r="B72" t="str">
            <v>CABLE</v>
          </cell>
          <cell r="C72" t="str">
            <v>FR-3 1.2MM 4/C</v>
          </cell>
          <cell r="D72" t="str">
            <v>M</v>
          </cell>
          <cell r="E72">
            <v>1152</v>
          </cell>
          <cell r="F72">
            <v>865</v>
          </cell>
        </row>
        <row r="73">
          <cell r="A73">
            <v>10071</v>
          </cell>
          <cell r="B73" t="str">
            <v>CABLE</v>
          </cell>
          <cell r="C73" t="str">
            <v>FR-3 2.0MM 3/C</v>
          </cell>
          <cell r="D73" t="str">
            <v>M</v>
          </cell>
          <cell r="E73">
            <v>1252</v>
          </cell>
          <cell r="F73">
            <v>940</v>
          </cell>
        </row>
        <row r="74">
          <cell r="A74">
            <v>10072</v>
          </cell>
          <cell r="B74" t="str">
            <v>CABLE</v>
          </cell>
          <cell r="C74" t="str">
            <v xml:space="preserve">HIV 5.5SQ </v>
          </cell>
          <cell r="D74" t="str">
            <v>M</v>
          </cell>
          <cell r="E74">
            <v>271</v>
          </cell>
          <cell r="F74">
            <v>180</v>
          </cell>
        </row>
        <row r="75">
          <cell r="A75">
            <v>10073</v>
          </cell>
          <cell r="B75" t="str">
            <v>아우트레드복스</v>
          </cell>
          <cell r="C75" t="str">
            <v>8각</v>
          </cell>
          <cell r="D75" t="str">
            <v>EA</v>
          </cell>
          <cell r="E75">
            <v>540</v>
          </cell>
          <cell r="F75">
            <v>370</v>
          </cell>
        </row>
        <row r="76">
          <cell r="A76">
            <v>10074</v>
          </cell>
          <cell r="B76" t="str">
            <v>아우트레드복스</v>
          </cell>
          <cell r="C76" t="str">
            <v>4각</v>
          </cell>
          <cell r="D76" t="str">
            <v>EA</v>
          </cell>
          <cell r="E76">
            <v>630</v>
          </cell>
          <cell r="F76">
            <v>420</v>
          </cell>
        </row>
        <row r="77">
          <cell r="A77">
            <v>10075</v>
          </cell>
          <cell r="B77" t="str">
            <v>아우트레드복스</v>
          </cell>
          <cell r="C77" t="str">
            <v>8각 54MM</v>
          </cell>
          <cell r="D77" t="str">
            <v>EA</v>
          </cell>
          <cell r="E77">
            <v>580</v>
          </cell>
          <cell r="F77">
            <v>450</v>
          </cell>
        </row>
        <row r="78">
          <cell r="A78">
            <v>10076</v>
          </cell>
          <cell r="B78" t="str">
            <v>아우트레드복스</v>
          </cell>
          <cell r="C78" t="str">
            <v>4각 54MM</v>
          </cell>
          <cell r="D78" t="str">
            <v>EA</v>
          </cell>
          <cell r="E78">
            <v>770</v>
          </cell>
          <cell r="F78">
            <v>530</v>
          </cell>
        </row>
        <row r="79">
          <cell r="A79">
            <v>10077</v>
          </cell>
          <cell r="B79" t="str">
            <v>후렉시블</v>
          </cell>
          <cell r="C79" t="str">
            <v>16MM(비방수)</v>
          </cell>
          <cell r="D79" t="str">
            <v>M</v>
          </cell>
          <cell r="E79">
            <v>230</v>
          </cell>
          <cell r="F79">
            <v>180</v>
          </cell>
        </row>
        <row r="80">
          <cell r="A80">
            <v>10078</v>
          </cell>
          <cell r="B80" t="str">
            <v>후렉시블</v>
          </cell>
          <cell r="C80" t="str">
            <v>16MM(방수)</v>
          </cell>
          <cell r="D80" t="str">
            <v>M</v>
          </cell>
          <cell r="E80">
            <v>370</v>
          </cell>
          <cell r="F80">
            <v>265</v>
          </cell>
        </row>
        <row r="81">
          <cell r="A81">
            <v>10079</v>
          </cell>
          <cell r="B81" t="str">
            <v>후렉시블</v>
          </cell>
          <cell r="C81" t="str">
            <v>22MM(방수)</v>
          </cell>
          <cell r="D81" t="str">
            <v>M</v>
          </cell>
          <cell r="E81">
            <v>506</v>
          </cell>
          <cell r="F81">
            <v>380</v>
          </cell>
        </row>
        <row r="82">
          <cell r="A82">
            <v>10080</v>
          </cell>
          <cell r="B82" t="str">
            <v>후렉시블</v>
          </cell>
          <cell r="C82" t="str">
            <v>28MM(방수)</v>
          </cell>
          <cell r="D82" t="str">
            <v>M</v>
          </cell>
          <cell r="E82">
            <v>645</v>
          </cell>
          <cell r="F82">
            <v>515</v>
          </cell>
        </row>
        <row r="83">
          <cell r="A83">
            <v>10081</v>
          </cell>
          <cell r="B83" t="str">
            <v>후렉시블</v>
          </cell>
          <cell r="C83" t="str">
            <v>16MM(코푸렉스)</v>
          </cell>
          <cell r="D83" t="str">
            <v>M</v>
          </cell>
          <cell r="E83">
            <v>1120</v>
          </cell>
          <cell r="F83">
            <v>980</v>
          </cell>
        </row>
        <row r="84">
          <cell r="A84">
            <v>10082</v>
          </cell>
          <cell r="B84" t="str">
            <v>후렉시블</v>
          </cell>
          <cell r="C84" t="str">
            <v>22MM(코푸렉스)</v>
          </cell>
          <cell r="D84" t="str">
            <v>M</v>
          </cell>
          <cell r="E84">
            <v>1500</v>
          </cell>
          <cell r="F84">
            <v>1315</v>
          </cell>
        </row>
        <row r="85">
          <cell r="A85">
            <v>10083</v>
          </cell>
          <cell r="B85" t="str">
            <v>후렉시블</v>
          </cell>
          <cell r="C85" t="str">
            <v>28MM(코푸렉스)</v>
          </cell>
          <cell r="D85" t="str">
            <v>M</v>
          </cell>
          <cell r="E85">
            <v>2100</v>
          </cell>
          <cell r="F85">
            <v>1800</v>
          </cell>
        </row>
        <row r="86">
          <cell r="A86">
            <v>10084</v>
          </cell>
          <cell r="B86" t="str">
            <v>JOINT BOX</v>
          </cell>
          <cell r="C86" t="str">
            <v>150*150*100</v>
          </cell>
          <cell r="D86" t="str">
            <v>EA</v>
          </cell>
          <cell r="E86">
            <v>2700</v>
          </cell>
          <cell r="F86">
            <v>2530</v>
          </cell>
        </row>
        <row r="87">
          <cell r="A87">
            <v>10085</v>
          </cell>
          <cell r="B87" t="str">
            <v>PULL BOX</v>
          </cell>
          <cell r="C87" t="str">
            <v>300*300*200</v>
          </cell>
          <cell r="D87" t="str">
            <v>EA</v>
          </cell>
          <cell r="E87">
            <v>4900</v>
          </cell>
          <cell r="F87">
            <v>4150</v>
          </cell>
        </row>
        <row r="88">
          <cell r="A88">
            <v>10086</v>
          </cell>
          <cell r="B88" t="str">
            <v>PULL BOX</v>
          </cell>
          <cell r="C88" t="str">
            <v>200*200*150</v>
          </cell>
          <cell r="D88" t="str">
            <v>EA</v>
          </cell>
          <cell r="E88">
            <v>4300</v>
          </cell>
          <cell r="F88">
            <v>4150</v>
          </cell>
        </row>
        <row r="89">
          <cell r="A89">
            <v>10087</v>
          </cell>
          <cell r="B89" t="str">
            <v>PULL BOX</v>
          </cell>
          <cell r="C89" t="str">
            <v>200*200*100</v>
          </cell>
          <cell r="D89" t="str">
            <v>EA</v>
          </cell>
          <cell r="E89">
            <v>3600</v>
          </cell>
          <cell r="F89">
            <v>3500</v>
          </cell>
        </row>
        <row r="90">
          <cell r="A90">
            <v>10088</v>
          </cell>
          <cell r="B90" t="str">
            <v>단자대</v>
          </cell>
          <cell r="C90" t="str">
            <v>20A15P</v>
          </cell>
          <cell r="D90" t="str">
            <v>EA</v>
          </cell>
          <cell r="E90">
            <v>2400</v>
          </cell>
          <cell r="F90">
            <v>1900</v>
          </cell>
        </row>
        <row r="91">
          <cell r="A91">
            <v>10089</v>
          </cell>
          <cell r="B91" t="str">
            <v>단자대</v>
          </cell>
          <cell r="C91" t="str">
            <v>20A20P</v>
          </cell>
          <cell r="D91" t="str">
            <v>EA</v>
          </cell>
          <cell r="E91">
            <v>3400</v>
          </cell>
          <cell r="F91">
            <v>2670</v>
          </cell>
        </row>
        <row r="92">
          <cell r="A92">
            <v>10090</v>
          </cell>
          <cell r="B92" t="str">
            <v>단자대</v>
          </cell>
          <cell r="C92" t="str">
            <v>20A25P</v>
          </cell>
          <cell r="D92" t="str">
            <v>EA</v>
          </cell>
          <cell r="E92">
            <v>4500</v>
          </cell>
        </row>
        <row r="93">
          <cell r="A93">
            <v>10091</v>
          </cell>
          <cell r="B93" t="str">
            <v>SP-T/B</v>
          </cell>
          <cell r="C93" t="str">
            <v>10P</v>
          </cell>
          <cell r="D93" t="str">
            <v>EA</v>
          </cell>
          <cell r="E93">
            <v>11500</v>
          </cell>
          <cell r="F93">
            <v>24000</v>
          </cell>
        </row>
        <row r="94">
          <cell r="A94">
            <v>10092</v>
          </cell>
          <cell r="B94" t="str">
            <v>FA-T/B</v>
          </cell>
          <cell r="C94" t="str">
            <v>20P</v>
          </cell>
          <cell r="D94" t="str">
            <v>EA</v>
          </cell>
          <cell r="E94">
            <v>12800</v>
          </cell>
          <cell r="F94">
            <v>28000</v>
          </cell>
        </row>
        <row r="95">
          <cell r="A95">
            <v>10093</v>
          </cell>
          <cell r="B95" t="str">
            <v>FA-T/B</v>
          </cell>
          <cell r="C95" t="str">
            <v>40P</v>
          </cell>
          <cell r="D95" t="str">
            <v>EA</v>
          </cell>
          <cell r="E95">
            <v>20000</v>
          </cell>
          <cell r="F95">
            <v>37000</v>
          </cell>
        </row>
        <row r="96">
          <cell r="A96">
            <v>10094</v>
          </cell>
          <cell r="B96" t="str">
            <v>전원공급기</v>
          </cell>
          <cell r="D96" t="str">
            <v>면</v>
          </cell>
          <cell r="E96">
            <v>320000</v>
          </cell>
          <cell r="F96">
            <v>250000</v>
          </cell>
        </row>
        <row r="97">
          <cell r="A97">
            <v>10095</v>
          </cell>
          <cell r="B97" t="str">
            <v>방화샷다연동제어기</v>
          </cell>
          <cell r="C97" t="str">
            <v>매입형</v>
          </cell>
          <cell r="D97" t="str">
            <v>SET</v>
          </cell>
          <cell r="E97">
            <v>350000</v>
          </cell>
          <cell r="F97">
            <v>100000</v>
          </cell>
        </row>
        <row r="98">
          <cell r="A98">
            <v>10096</v>
          </cell>
          <cell r="B98" t="str">
            <v>CABLE</v>
          </cell>
          <cell r="C98" t="str">
            <v>FR-3 1.6MM 4/C</v>
          </cell>
          <cell r="D98" t="str">
            <v>M</v>
          </cell>
          <cell r="E98">
            <v>1450</v>
          </cell>
          <cell r="F98">
            <v>1240</v>
          </cell>
        </row>
        <row r="99">
          <cell r="A99">
            <v>10097</v>
          </cell>
          <cell r="B99" t="str">
            <v>전선관</v>
          </cell>
          <cell r="C99" t="str">
            <v>HI-36C</v>
          </cell>
          <cell r="D99" t="str">
            <v>M</v>
          </cell>
          <cell r="E99">
            <v>1200</v>
          </cell>
          <cell r="F99">
            <v>1200</v>
          </cell>
        </row>
        <row r="100">
          <cell r="A100">
            <v>10098</v>
          </cell>
          <cell r="B100" t="str">
            <v>잡자재비</v>
          </cell>
          <cell r="C100" t="str">
            <v>재료비의5%</v>
          </cell>
          <cell r="D100" t="str">
            <v>식</v>
          </cell>
        </row>
        <row r="101">
          <cell r="A101">
            <v>10099</v>
          </cell>
          <cell r="B101" t="str">
            <v>전선관부속</v>
          </cell>
          <cell r="C101" t="str">
            <v>전선관의10%</v>
          </cell>
          <cell r="D101" t="str">
            <v>식</v>
          </cell>
        </row>
        <row r="102">
          <cell r="A102">
            <v>10100</v>
          </cell>
          <cell r="B102" t="str">
            <v>02.노무비</v>
          </cell>
        </row>
        <row r="103">
          <cell r="A103">
            <v>10101</v>
          </cell>
          <cell r="B103" t="str">
            <v>노무비</v>
          </cell>
          <cell r="C103" t="str">
            <v>내선전공</v>
          </cell>
          <cell r="D103" t="str">
            <v>인</v>
          </cell>
          <cell r="E103">
            <v>60000</v>
          </cell>
        </row>
        <row r="104">
          <cell r="A104">
            <v>10102</v>
          </cell>
          <cell r="B104" t="str">
            <v>노무비</v>
          </cell>
          <cell r="C104" t="str">
            <v>저압케이블공</v>
          </cell>
          <cell r="D104" t="str">
            <v>인</v>
          </cell>
          <cell r="E104">
            <v>66313</v>
          </cell>
        </row>
        <row r="105">
          <cell r="A105">
            <v>10103</v>
          </cell>
          <cell r="B105" t="str">
            <v>노무비</v>
          </cell>
          <cell r="C105" t="str">
            <v>통신내선공</v>
          </cell>
          <cell r="D105" t="str">
            <v>인</v>
          </cell>
          <cell r="E105">
            <v>57615</v>
          </cell>
        </row>
        <row r="106">
          <cell r="A106">
            <v>10104</v>
          </cell>
          <cell r="B106" t="str">
            <v>공구손료</v>
          </cell>
          <cell r="C106" t="str">
            <v>노무비의3%</v>
          </cell>
          <cell r="D106" t="str">
            <v>식</v>
          </cell>
        </row>
        <row r="107">
          <cell r="A107">
            <v>20001</v>
          </cell>
          <cell r="B107" t="str">
            <v>옥내소화전함</v>
          </cell>
          <cell r="C107" t="str">
            <v>1200*650*180</v>
          </cell>
          <cell r="D107" t="str">
            <v>SET</v>
          </cell>
          <cell r="E107">
            <v>150000</v>
          </cell>
          <cell r="F107">
            <v>87000</v>
          </cell>
        </row>
        <row r="108">
          <cell r="A108">
            <v>20002</v>
          </cell>
          <cell r="B108" t="str">
            <v>방수기구함</v>
          </cell>
          <cell r="C108" t="str">
            <v>1200*650*180</v>
          </cell>
          <cell r="D108" t="str">
            <v>SET</v>
          </cell>
          <cell r="E108">
            <v>150000</v>
          </cell>
          <cell r="F108">
            <v>87000</v>
          </cell>
        </row>
        <row r="109">
          <cell r="A109">
            <v>20003</v>
          </cell>
          <cell r="B109" t="str">
            <v>ANGLE V/V</v>
          </cell>
          <cell r="C109" t="str">
            <v>40A</v>
          </cell>
          <cell r="D109" t="str">
            <v>EA</v>
          </cell>
          <cell r="E109">
            <v>14000</v>
          </cell>
          <cell r="F109">
            <v>8000</v>
          </cell>
        </row>
        <row r="110">
          <cell r="A110">
            <v>20004</v>
          </cell>
          <cell r="B110" t="str">
            <v>ANGLE V/V</v>
          </cell>
          <cell r="C110" t="str">
            <v>65A</v>
          </cell>
          <cell r="D110" t="str">
            <v>EA</v>
          </cell>
          <cell r="E110">
            <v>24000</v>
          </cell>
          <cell r="F110">
            <v>18000</v>
          </cell>
        </row>
        <row r="111">
          <cell r="A111">
            <v>20005</v>
          </cell>
          <cell r="B111" t="str">
            <v>소방호스</v>
          </cell>
          <cell r="C111" t="str">
            <v>40A*15M</v>
          </cell>
          <cell r="D111" t="str">
            <v>EA</v>
          </cell>
          <cell r="E111">
            <v>25000</v>
          </cell>
          <cell r="F111">
            <v>20000</v>
          </cell>
        </row>
        <row r="112">
          <cell r="A112">
            <v>20006</v>
          </cell>
          <cell r="B112" t="str">
            <v>소방호스</v>
          </cell>
          <cell r="C112" t="str">
            <v>65A*15M</v>
          </cell>
          <cell r="D112" t="str">
            <v>EA</v>
          </cell>
          <cell r="E112">
            <v>55000</v>
          </cell>
          <cell r="F112">
            <v>40000</v>
          </cell>
        </row>
        <row r="113">
          <cell r="A113">
            <v>20007</v>
          </cell>
          <cell r="B113" t="str">
            <v>관창</v>
          </cell>
          <cell r="C113" t="str">
            <v>40A</v>
          </cell>
          <cell r="D113" t="str">
            <v>EA</v>
          </cell>
          <cell r="E113">
            <v>20000</v>
          </cell>
          <cell r="F113">
            <v>8000</v>
          </cell>
        </row>
        <row r="114">
          <cell r="A114">
            <v>20008</v>
          </cell>
          <cell r="B114" t="str">
            <v>관창</v>
          </cell>
          <cell r="C114" t="str">
            <v>65A</v>
          </cell>
          <cell r="D114" t="str">
            <v>EA</v>
          </cell>
          <cell r="E114">
            <v>25000</v>
          </cell>
          <cell r="F114">
            <v>10000</v>
          </cell>
        </row>
        <row r="115">
          <cell r="A115">
            <v>20009</v>
          </cell>
          <cell r="B115" t="str">
            <v>분말소화기</v>
          </cell>
          <cell r="C115" t="str">
            <v>1.5KG</v>
          </cell>
          <cell r="D115" t="str">
            <v>EA</v>
          </cell>
          <cell r="E115">
            <v>15000</v>
          </cell>
          <cell r="F115">
            <v>12000</v>
          </cell>
        </row>
        <row r="116">
          <cell r="A116">
            <v>20010</v>
          </cell>
          <cell r="B116" t="str">
            <v>분말소화기</v>
          </cell>
          <cell r="C116" t="str">
            <v>2.5KG</v>
          </cell>
          <cell r="D116" t="str">
            <v>EA</v>
          </cell>
          <cell r="E116">
            <v>23000</v>
          </cell>
          <cell r="F116">
            <v>13000</v>
          </cell>
        </row>
        <row r="117">
          <cell r="A117">
            <v>20011</v>
          </cell>
          <cell r="B117" t="str">
            <v>분말소화기</v>
          </cell>
          <cell r="C117" t="str">
            <v>3.3KG</v>
          </cell>
          <cell r="D117" t="str">
            <v>EA</v>
          </cell>
          <cell r="E117">
            <v>25000</v>
          </cell>
          <cell r="F117">
            <v>14000</v>
          </cell>
        </row>
        <row r="118">
          <cell r="A118">
            <v>20012</v>
          </cell>
          <cell r="B118" t="str">
            <v>분말소화기</v>
          </cell>
          <cell r="C118" t="str">
            <v>4.5KG</v>
          </cell>
          <cell r="D118" t="str">
            <v>EA</v>
          </cell>
          <cell r="E118">
            <v>32000</v>
          </cell>
          <cell r="F118">
            <v>16000</v>
          </cell>
        </row>
        <row r="119">
          <cell r="A119">
            <v>20013</v>
          </cell>
          <cell r="B119" t="str">
            <v>분말소화기</v>
          </cell>
          <cell r="C119" t="str">
            <v>20KG</v>
          </cell>
          <cell r="D119" t="str">
            <v>EA</v>
          </cell>
          <cell r="E119">
            <v>150000</v>
          </cell>
          <cell r="F119">
            <v>75000</v>
          </cell>
        </row>
        <row r="120">
          <cell r="A120">
            <v>20014</v>
          </cell>
          <cell r="B120" t="str">
            <v>자동확산소화기</v>
          </cell>
          <cell r="C120" t="str">
            <v>3.0KG</v>
          </cell>
          <cell r="D120" t="str">
            <v>EA</v>
          </cell>
          <cell r="E120">
            <v>28000</v>
          </cell>
          <cell r="F120">
            <v>15000</v>
          </cell>
        </row>
        <row r="121">
          <cell r="A121">
            <v>20015</v>
          </cell>
          <cell r="B121" t="str">
            <v>자동식소화기</v>
          </cell>
          <cell r="C121" t="str">
            <v>기계식</v>
          </cell>
          <cell r="D121" t="str">
            <v>EA</v>
          </cell>
          <cell r="E121">
            <v>165000</v>
          </cell>
          <cell r="F121">
            <v>140000</v>
          </cell>
        </row>
        <row r="122">
          <cell r="A122">
            <v>20016</v>
          </cell>
          <cell r="B122" t="str">
            <v>자동배수밸브</v>
          </cell>
          <cell r="C122" t="str">
            <v>20A</v>
          </cell>
          <cell r="D122" t="str">
            <v>EA</v>
          </cell>
          <cell r="E122">
            <v>4400</v>
          </cell>
          <cell r="F122">
            <v>4000</v>
          </cell>
        </row>
        <row r="123">
          <cell r="A123">
            <v>20017</v>
          </cell>
          <cell r="B123" t="str">
            <v>릴리프밸브</v>
          </cell>
          <cell r="C123" t="str">
            <v>25A</v>
          </cell>
          <cell r="D123" t="str">
            <v>EA</v>
          </cell>
          <cell r="E123">
            <v>30000</v>
          </cell>
          <cell r="F123">
            <v>16000</v>
          </cell>
        </row>
        <row r="124">
          <cell r="A124">
            <v>20018</v>
          </cell>
          <cell r="B124" t="str">
            <v>S/M CHECK V/V</v>
          </cell>
          <cell r="C124" t="str">
            <v>150A</v>
          </cell>
          <cell r="D124" t="str">
            <v>EA</v>
          </cell>
          <cell r="E124">
            <v>146000</v>
          </cell>
          <cell r="F124">
            <v>116999.99999999999</v>
          </cell>
          <cell r="G124">
            <v>128700</v>
          </cell>
        </row>
        <row r="125">
          <cell r="A125">
            <v>20019</v>
          </cell>
          <cell r="B125" t="str">
            <v>S/M CHECK V/V</v>
          </cell>
          <cell r="C125" t="str">
            <v>125A</v>
          </cell>
          <cell r="D125" t="str">
            <v>EA</v>
          </cell>
          <cell r="E125">
            <v>95760</v>
          </cell>
          <cell r="F125">
            <v>79800</v>
          </cell>
          <cell r="G125">
            <v>87780</v>
          </cell>
        </row>
        <row r="126">
          <cell r="A126">
            <v>20020</v>
          </cell>
          <cell r="B126" t="str">
            <v>S/M CHECK V/V</v>
          </cell>
          <cell r="C126" t="str">
            <v>100A</v>
          </cell>
          <cell r="D126" t="str">
            <v>EA</v>
          </cell>
          <cell r="E126">
            <v>68800</v>
          </cell>
          <cell r="F126">
            <v>50399.999999999993</v>
          </cell>
          <cell r="G126">
            <v>55440</v>
          </cell>
        </row>
        <row r="127">
          <cell r="A127">
            <v>20021</v>
          </cell>
          <cell r="B127" t="str">
            <v>S/M CHECK V/V</v>
          </cell>
          <cell r="C127" t="str">
            <v>80A</v>
          </cell>
          <cell r="D127" t="str">
            <v>EA</v>
          </cell>
          <cell r="E127">
            <v>48960</v>
          </cell>
          <cell r="F127">
            <v>40800</v>
          </cell>
          <cell r="G127">
            <v>44880</v>
          </cell>
        </row>
        <row r="128">
          <cell r="A128">
            <v>20022</v>
          </cell>
          <cell r="B128" t="str">
            <v>S/M CHECK V/V</v>
          </cell>
          <cell r="C128" t="str">
            <v>65A</v>
          </cell>
          <cell r="D128" t="str">
            <v>EA</v>
          </cell>
          <cell r="E128">
            <v>56400</v>
          </cell>
          <cell r="F128">
            <v>37200</v>
          </cell>
          <cell r="G128">
            <v>40920</v>
          </cell>
        </row>
        <row r="129">
          <cell r="A129">
            <v>20023</v>
          </cell>
          <cell r="B129" t="str">
            <v>S/M CHECK V/V</v>
          </cell>
          <cell r="C129" t="str">
            <v>50A</v>
          </cell>
          <cell r="D129" t="str">
            <v>EA</v>
          </cell>
          <cell r="E129">
            <v>36000</v>
          </cell>
          <cell r="F129">
            <v>29999.999999999996</v>
          </cell>
          <cell r="G129">
            <v>33000</v>
          </cell>
        </row>
        <row r="130">
          <cell r="A130">
            <v>20024</v>
          </cell>
          <cell r="B130" t="str">
            <v>청동 CHECK V/V</v>
          </cell>
          <cell r="C130" t="str">
            <v>50A</v>
          </cell>
          <cell r="D130" t="str">
            <v>EA</v>
          </cell>
          <cell r="E130">
            <v>23044.363636363632</v>
          </cell>
          <cell r="F130">
            <v>19203.63636363636</v>
          </cell>
          <cell r="G130">
            <v>21124</v>
          </cell>
        </row>
        <row r="131">
          <cell r="A131">
            <v>20025</v>
          </cell>
          <cell r="B131" t="str">
            <v>청동 CHECK V/V</v>
          </cell>
          <cell r="C131" t="str">
            <v>40A</v>
          </cell>
          <cell r="D131" t="str">
            <v>EA</v>
          </cell>
          <cell r="E131">
            <v>15227.999999999998</v>
          </cell>
          <cell r="F131">
            <v>12689.999999999998</v>
          </cell>
          <cell r="G131">
            <v>13959</v>
          </cell>
        </row>
        <row r="132">
          <cell r="A132">
            <v>20026</v>
          </cell>
          <cell r="B132" t="str">
            <v>OS&amp;Y GATE V/V</v>
          </cell>
          <cell r="C132" t="str">
            <v>150A</v>
          </cell>
          <cell r="D132" t="str">
            <v>EA</v>
          </cell>
          <cell r="E132">
            <v>135000</v>
          </cell>
          <cell r="F132">
            <v>158400</v>
          </cell>
          <cell r="G132">
            <v>174240</v>
          </cell>
        </row>
        <row r="133">
          <cell r="A133">
            <v>20027</v>
          </cell>
          <cell r="B133" t="str">
            <v>OS&amp;Y GATE V/V</v>
          </cell>
          <cell r="C133" t="str">
            <v>125A</v>
          </cell>
          <cell r="D133" t="str">
            <v>EA</v>
          </cell>
          <cell r="E133">
            <v>119680</v>
          </cell>
          <cell r="F133">
            <v>111749.99999999999</v>
          </cell>
          <cell r="G133">
            <v>122925</v>
          </cell>
        </row>
        <row r="134">
          <cell r="A134">
            <v>20028</v>
          </cell>
          <cell r="B134" t="str">
            <v>OS&amp;Y GATE V/V</v>
          </cell>
          <cell r="C134" t="str">
            <v>100A</v>
          </cell>
          <cell r="D134" t="str">
            <v>EA</v>
          </cell>
          <cell r="E134">
            <v>97240</v>
          </cell>
          <cell r="F134">
            <v>83810</v>
          </cell>
          <cell r="G134">
            <v>92191</v>
          </cell>
        </row>
        <row r="135">
          <cell r="A135">
            <v>20029</v>
          </cell>
          <cell r="B135" t="str">
            <v>OS&amp;Y GATE V/V(T/S)</v>
          </cell>
          <cell r="C135" t="str">
            <v>100A</v>
          </cell>
          <cell r="D135" t="str">
            <v>EA</v>
          </cell>
          <cell r="E135">
            <v>159000</v>
          </cell>
          <cell r="F135">
            <v>0</v>
          </cell>
        </row>
        <row r="136">
          <cell r="A136">
            <v>20030</v>
          </cell>
          <cell r="B136" t="str">
            <v>OS&amp;Y GATE V/V</v>
          </cell>
          <cell r="C136" t="str">
            <v>80A</v>
          </cell>
          <cell r="D136" t="str">
            <v>EA</v>
          </cell>
          <cell r="E136">
            <v>72912</v>
          </cell>
          <cell r="F136">
            <v>60759.999999999993</v>
          </cell>
          <cell r="G136">
            <v>66836</v>
          </cell>
        </row>
        <row r="137">
          <cell r="A137">
            <v>20031</v>
          </cell>
          <cell r="B137" t="str">
            <v>OS&amp;Y GATE V/V</v>
          </cell>
          <cell r="C137" t="str">
            <v>65A</v>
          </cell>
          <cell r="D137" t="str">
            <v>EA</v>
          </cell>
          <cell r="E137">
            <v>64815.272727272721</v>
          </cell>
          <cell r="F137">
            <v>54012.727272727265</v>
          </cell>
          <cell r="G137">
            <v>59414</v>
          </cell>
        </row>
        <row r="138">
          <cell r="A138">
            <v>20032</v>
          </cell>
          <cell r="B138" t="str">
            <v>OS&amp;Y GATE V/V</v>
          </cell>
          <cell r="C138" t="str">
            <v>50A</v>
          </cell>
          <cell r="D138" t="str">
            <v>EA</v>
          </cell>
          <cell r="E138">
            <v>63695.999999999993</v>
          </cell>
          <cell r="F138">
            <v>53079.999999999993</v>
          </cell>
          <cell r="G138">
            <v>58388</v>
          </cell>
        </row>
        <row r="139">
          <cell r="A139">
            <v>20033</v>
          </cell>
          <cell r="B139" t="str">
            <v>GATE V/V</v>
          </cell>
          <cell r="C139" t="str">
            <v>65A</v>
          </cell>
          <cell r="D139" t="str">
            <v>EA</v>
          </cell>
          <cell r="E139">
            <v>51961.090909090904</v>
          </cell>
          <cell r="F139">
            <v>43300.909090909088</v>
          </cell>
          <cell r="G139">
            <v>47631</v>
          </cell>
        </row>
        <row r="140">
          <cell r="A140">
            <v>20034</v>
          </cell>
          <cell r="B140" t="str">
            <v>GATE V/V</v>
          </cell>
          <cell r="C140" t="str">
            <v>50A</v>
          </cell>
          <cell r="D140" t="str">
            <v>EA</v>
          </cell>
          <cell r="E140">
            <v>47769.818181818177</v>
          </cell>
          <cell r="F140">
            <v>39808.181818181816</v>
          </cell>
          <cell r="G140">
            <v>43789</v>
          </cell>
        </row>
        <row r="141">
          <cell r="A141">
            <v>20035</v>
          </cell>
          <cell r="B141" t="str">
            <v>청동 GATE V/V</v>
          </cell>
          <cell r="C141" t="str">
            <v>40A</v>
          </cell>
          <cell r="D141" t="str">
            <v>EA</v>
          </cell>
          <cell r="E141">
            <v>18486.545454545452</v>
          </cell>
          <cell r="F141">
            <v>15405.454545454544</v>
          </cell>
          <cell r="G141">
            <v>16946</v>
          </cell>
        </row>
        <row r="142">
          <cell r="A142">
            <v>20036</v>
          </cell>
          <cell r="B142" t="str">
            <v>볼 밸브</v>
          </cell>
          <cell r="C142" t="str">
            <v>25A</v>
          </cell>
          <cell r="D142" t="str">
            <v>EA</v>
          </cell>
          <cell r="E142">
            <v>4836</v>
          </cell>
          <cell r="F142">
            <v>4029.9999999999995</v>
          </cell>
          <cell r="G142">
            <v>4433</v>
          </cell>
        </row>
        <row r="143">
          <cell r="A143">
            <v>20037</v>
          </cell>
          <cell r="B143" t="str">
            <v>FLANGE</v>
          </cell>
          <cell r="C143" t="str">
            <v>150A</v>
          </cell>
          <cell r="D143" t="str">
            <v>EA</v>
          </cell>
          <cell r="E143">
            <v>9268.363636363636</v>
          </cell>
          <cell r="F143">
            <v>7723.6363636363631</v>
          </cell>
          <cell r="G143">
            <v>8496</v>
          </cell>
        </row>
        <row r="144">
          <cell r="A144">
            <v>20038</v>
          </cell>
          <cell r="B144" t="str">
            <v>FLANGE</v>
          </cell>
          <cell r="C144" t="str">
            <v>125A</v>
          </cell>
          <cell r="D144" t="str">
            <v>EA</v>
          </cell>
          <cell r="E144">
            <v>6252</v>
          </cell>
          <cell r="F144">
            <v>5210</v>
          </cell>
          <cell r="G144">
            <v>5731</v>
          </cell>
        </row>
        <row r="145">
          <cell r="A145">
            <v>20039</v>
          </cell>
          <cell r="B145" t="str">
            <v>FLANGE</v>
          </cell>
          <cell r="C145" t="str">
            <v>100A</v>
          </cell>
          <cell r="D145" t="str">
            <v>EA</v>
          </cell>
          <cell r="E145">
            <v>4327.6363636363631</v>
          </cell>
          <cell r="F145">
            <v>3606.363636363636</v>
          </cell>
          <cell r="G145">
            <v>3967</v>
          </cell>
        </row>
        <row r="146">
          <cell r="A146">
            <v>20040</v>
          </cell>
          <cell r="B146" t="str">
            <v>FLANGE</v>
          </cell>
          <cell r="C146" t="str">
            <v>80A</v>
          </cell>
          <cell r="D146" t="str">
            <v>EA</v>
          </cell>
          <cell r="E146">
            <v>3667.6363636363631</v>
          </cell>
          <cell r="F146">
            <v>3056.363636363636</v>
          </cell>
          <cell r="G146">
            <v>3362</v>
          </cell>
        </row>
        <row r="147">
          <cell r="A147">
            <v>20041</v>
          </cell>
          <cell r="B147" t="str">
            <v>FLANGE</v>
          </cell>
          <cell r="C147" t="str">
            <v>65A</v>
          </cell>
          <cell r="D147" t="str">
            <v>EA</v>
          </cell>
          <cell r="E147">
            <v>3427.6363636363631</v>
          </cell>
          <cell r="F147">
            <v>2856.363636363636</v>
          </cell>
          <cell r="G147">
            <v>3142</v>
          </cell>
        </row>
        <row r="148">
          <cell r="A148">
            <v>20042</v>
          </cell>
          <cell r="B148" t="str">
            <v>FLANGE</v>
          </cell>
          <cell r="C148" t="str">
            <v>50A</v>
          </cell>
          <cell r="D148" t="str">
            <v>EA</v>
          </cell>
          <cell r="E148">
            <v>2794.909090909091</v>
          </cell>
          <cell r="F148">
            <v>2329.090909090909</v>
          </cell>
          <cell r="G148">
            <v>2562</v>
          </cell>
        </row>
        <row r="149">
          <cell r="A149">
            <v>20043</v>
          </cell>
          <cell r="B149" t="str">
            <v>가스켓</v>
          </cell>
          <cell r="C149" t="str">
            <v>150A</v>
          </cell>
          <cell r="D149" t="str">
            <v>EA</v>
          </cell>
          <cell r="E149">
            <v>1488</v>
          </cell>
          <cell r="F149">
            <v>1240</v>
          </cell>
          <cell r="G149">
            <v>1364</v>
          </cell>
        </row>
        <row r="150">
          <cell r="A150">
            <v>20044</v>
          </cell>
          <cell r="B150" t="str">
            <v>가스켓</v>
          </cell>
          <cell r="C150" t="str">
            <v>125A</v>
          </cell>
          <cell r="D150" t="str">
            <v>EA</v>
          </cell>
          <cell r="E150">
            <v>1200</v>
          </cell>
          <cell r="F150">
            <v>999.99999999999989</v>
          </cell>
          <cell r="G150">
            <v>1100</v>
          </cell>
        </row>
        <row r="151">
          <cell r="A151">
            <v>20045</v>
          </cell>
          <cell r="B151" t="str">
            <v>가스켓</v>
          </cell>
          <cell r="C151" t="str">
            <v>100A</v>
          </cell>
          <cell r="D151" t="str">
            <v>EA</v>
          </cell>
          <cell r="E151">
            <v>935.99999999999989</v>
          </cell>
          <cell r="F151">
            <v>779.99999999999989</v>
          </cell>
          <cell r="G151">
            <v>858</v>
          </cell>
        </row>
        <row r="152">
          <cell r="A152">
            <v>20046</v>
          </cell>
          <cell r="B152" t="str">
            <v>가스켓</v>
          </cell>
          <cell r="C152" t="str">
            <v>80A</v>
          </cell>
          <cell r="D152" t="str">
            <v>EA</v>
          </cell>
          <cell r="E152">
            <v>708</v>
          </cell>
          <cell r="F152">
            <v>590</v>
          </cell>
          <cell r="G152">
            <v>649</v>
          </cell>
        </row>
        <row r="153">
          <cell r="A153">
            <v>20047</v>
          </cell>
          <cell r="B153" t="str">
            <v>가스켓</v>
          </cell>
          <cell r="C153" t="str">
            <v>65A</v>
          </cell>
          <cell r="D153" t="str">
            <v>EA</v>
          </cell>
          <cell r="E153">
            <v>648</v>
          </cell>
          <cell r="F153">
            <v>540</v>
          </cell>
          <cell r="G153">
            <v>594</v>
          </cell>
        </row>
        <row r="154">
          <cell r="A154">
            <v>20048</v>
          </cell>
          <cell r="B154" t="str">
            <v>가스켓</v>
          </cell>
          <cell r="C154" t="str">
            <v>50A</v>
          </cell>
          <cell r="D154" t="str">
            <v>EA</v>
          </cell>
          <cell r="E154">
            <v>552</v>
          </cell>
          <cell r="F154">
            <v>459.99999999999994</v>
          </cell>
          <cell r="G154">
            <v>506</v>
          </cell>
        </row>
        <row r="155">
          <cell r="A155">
            <v>20049</v>
          </cell>
          <cell r="B155" t="str">
            <v>스트레이너</v>
          </cell>
          <cell r="C155" t="str">
            <v>150A</v>
          </cell>
          <cell r="D155" t="str">
            <v>EA</v>
          </cell>
          <cell r="E155">
            <v>69120</v>
          </cell>
          <cell r="F155">
            <v>57599.999999999993</v>
          </cell>
          <cell r="G155">
            <v>63360</v>
          </cell>
        </row>
        <row r="156">
          <cell r="A156">
            <v>20050</v>
          </cell>
          <cell r="B156" t="str">
            <v>스트레이너</v>
          </cell>
          <cell r="C156" t="str">
            <v>125A</v>
          </cell>
          <cell r="D156" t="str">
            <v>EA</v>
          </cell>
          <cell r="E156">
            <v>57023.999999999993</v>
          </cell>
          <cell r="F156">
            <v>47519.999999999993</v>
          </cell>
          <cell r="G156">
            <v>52272</v>
          </cell>
        </row>
        <row r="157">
          <cell r="A157">
            <v>20051</v>
          </cell>
          <cell r="B157" t="str">
            <v>스트레이너</v>
          </cell>
          <cell r="C157" t="str">
            <v>100A</v>
          </cell>
          <cell r="D157" t="str">
            <v>EA</v>
          </cell>
          <cell r="E157">
            <v>38880</v>
          </cell>
          <cell r="F157">
            <v>32399.999999999996</v>
          </cell>
          <cell r="G157">
            <v>35640</v>
          </cell>
        </row>
        <row r="158">
          <cell r="A158">
            <v>20052</v>
          </cell>
          <cell r="B158" t="str">
            <v>스트레이너</v>
          </cell>
          <cell r="C158" t="str">
            <v>80A</v>
          </cell>
          <cell r="D158" t="str">
            <v>EA</v>
          </cell>
          <cell r="E158">
            <v>27647.999999999996</v>
          </cell>
          <cell r="F158">
            <v>23039.999999999996</v>
          </cell>
          <cell r="G158">
            <v>25344</v>
          </cell>
        </row>
        <row r="159">
          <cell r="A159">
            <v>20053</v>
          </cell>
          <cell r="B159" t="str">
            <v>스트레이너</v>
          </cell>
          <cell r="C159" t="str">
            <v>65A</v>
          </cell>
          <cell r="D159" t="str">
            <v>EA</v>
          </cell>
          <cell r="E159">
            <v>23328</v>
          </cell>
          <cell r="F159">
            <v>19440</v>
          </cell>
          <cell r="G159">
            <v>21384</v>
          </cell>
        </row>
        <row r="160">
          <cell r="A160">
            <v>20054</v>
          </cell>
          <cell r="B160" t="str">
            <v>스트레이너</v>
          </cell>
          <cell r="C160" t="str">
            <v>50A</v>
          </cell>
          <cell r="D160" t="str">
            <v>EA</v>
          </cell>
          <cell r="E160">
            <v>21600</v>
          </cell>
          <cell r="F160">
            <v>18000</v>
          </cell>
          <cell r="G160">
            <v>19800</v>
          </cell>
        </row>
        <row r="161">
          <cell r="A161">
            <v>20055</v>
          </cell>
          <cell r="B161" t="str">
            <v>스트레이너</v>
          </cell>
          <cell r="C161" t="str">
            <v>40A</v>
          </cell>
          <cell r="D161" t="str">
            <v>EA</v>
          </cell>
          <cell r="E161">
            <v>9475.636363636364</v>
          </cell>
          <cell r="F161">
            <v>7896.363636363636</v>
          </cell>
          <cell r="G161">
            <v>8686</v>
          </cell>
        </row>
        <row r="162">
          <cell r="A162">
            <v>20056</v>
          </cell>
          <cell r="B162" t="str">
            <v>후렉시블죠인트(철)</v>
          </cell>
          <cell r="C162" t="str">
            <v>150A</v>
          </cell>
          <cell r="D162" t="str">
            <v>EA</v>
          </cell>
          <cell r="E162">
            <v>82615.636363636353</v>
          </cell>
          <cell r="F162">
            <v>68846.363636363632</v>
          </cell>
          <cell r="G162">
            <v>75731</v>
          </cell>
        </row>
        <row r="163">
          <cell r="A163">
            <v>20057</v>
          </cell>
          <cell r="B163" t="str">
            <v>후렉시블죠인트(고)</v>
          </cell>
          <cell r="C163" t="str">
            <v>150A</v>
          </cell>
          <cell r="D163" t="str">
            <v>EA</v>
          </cell>
          <cell r="E163">
            <v>83952</v>
          </cell>
          <cell r="F163">
            <v>69960</v>
          </cell>
          <cell r="G163">
            <v>76956</v>
          </cell>
        </row>
        <row r="164">
          <cell r="A164">
            <v>20058</v>
          </cell>
          <cell r="B164" t="str">
            <v>후렉시블죠인트(철)</v>
          </cell>
          <cell r="C164" t="str">
            <v>125A</v>
          </cell>
          <cell r="D164" t="str">
            <v>EA</v>
          </cell>
          <cell r="E164">
            <v>64151.999999999993</v>
          </cell>
          <cell r="F164">
            <v>53459.999999999993</v>
          </cell>
          <cell r="G164">
            <v>58806</v>
          </cell>
        </row>
        <row r="165">
          <cell r="A165">
            <v>20059</v>
          </cell>
          <cell r="B165" t="str">
            <v>후렉시블죠인트(고)</v>
          </cell>
          <cell r="C165" t="str">
            <v>125A</v>
          </cell>
          <cell r="D165" t="str">
            <v>EA</v>
          </cell>
          <cell r="E165">
            <v>67766.181818181809</v>
          </cell>
          <cell r="F165">
            <v>56471.818181818177</v>
          </cell>
          <cell r="G165">
            <v>62119</v>
          </cell>
        </row>
        <row r="166">
          <cell r="A166">
            <v>20060</v>
          </cell>
          <cell r="B166" t="str">
            <v>후렉시블죠인트(철)</v>
          </cell>
          <cell r="C166" t="str">
            <v>100A</v>
          </cell>
          <cell r="D166" t="str">
            <v>EA</v>
          </cell>
          <cell r="E166">
            <v>43200</v>
          </cell>
          <cell r="F166">
            <v>36000</v>
          </cell>
          <cell r="G166">
            <v>39600</v>
          </cell>
        </row>
        <row r="167">
          <cell r="A167">
            <v>20061</v>
          </cell>
          <cell r="B167" t="str">
            <v>후렉시블죠인트(고)</v>
          </cell>
          <cell r="C167" t="str">
            <v>100A</v>
          </cell>
          <cell r="D167" t="str">
            <v>EA</v>
          </cell>
          <cell r="E167">
            <v>46225.090909090904</v>
          </cell>
          <cell r="F167">
            <v>38520.909090909088</v>
          </cell>
          <cell r="G167">
            <v>42373</v>
          </cell>
        </row>
        <row r="168">
          <cell r="A168">
            <v>20062</v>
          </cell>
          <cell r="B168" t="str">
            <v>후렉시블죠인트(철)</v>
          </cell>
          <cell r="C168" t="str">
            <v>80A</v>
          </cell>
          <cell r="D168" t="str">
            <v>EA</v>
          </cell>
          <cell r="E168">
            <v>41040</v>
          </cell>
          <cell r="F168">
            <v>34200</v>
          </cell>
          <cell r="G168">
            <v>37620</v>
          </cell>
        </row>
        <row r="169">
          <cell r="A169">
            <v>20063</v>
          </cell>
          <cell r="B169" t="str">
            <v>후렉시블죠인트(고)</v>
          </cell>
          <cell r="C169" t="str">
            <v>80A</v>
          </cell>
          <cell r="D169" t="str">
            <v>EA</v>
          </cell>
          <cell r="E169">
            <v>38239.63636363636</v>
          </cell>
          <cell r="F169">
            <v>31866.363636363632</v>
          </cell>
          <cell r="G169">
            <v>35053</v>
          </cell>
        </row>
        <row r="170">
          <cell r="A170">
            <v>20064</v>
          </cell>
          <cell r="B170" t="str">
            <v>후렉시블죠인트(철)</v>
          </cell>
          <cell r="C170" t="str">
            <v>65A</v>
          </cell>
          <cell r="D170" t="str">
            <v>EA</v>
          </cell>
          <cell r="E170">
            <v>30959.999999999996</v>
          </cell>
          <cell r="F170">
            <v>25799.999999999996</v>
          </cell>
          <cell r="G170">
            <v>28380</v>
          </cell>
        </row>
        <row r="171">
          <cell r="A171">
            <v>20065</v>
          </cell>
          <cell r="B171" t="str">
            <v>후렉시블죠인트(고)</v>
          </cell>
          <cell r="C171" t="str">
            <v>65A</v>
          </cell>
          <cell r="D171" t="str">
            <v>EA</v>
          </cell>
          <cell r="E171">
            <v>32553.81818181818</v>
          </cell>
          <cell r="F171">
            <v>27128.181818181816</v>
          </cell>
          <cell r="G171">
            <v>29841</v>
          </cell>
        </row>
        <row r="172">
          <cell r="A172">
            <v>20066</v>
          </cell>
          <cell r="B172" t="str">
            <v>후렉시블죠인트(철)</v>
          </cell>
          <cell r="C172" t="str">
            <v>50A</v>
          </cell>
          <cell r="D172" t="str">
            <v>EA</v>
          </cell>
          <cell r="E172">
            <v>26640</v>
          </cell>
          <cell r="F172">
            <v>22200</v>
          </cell>
          <cell r="G172">
            <v>24420</v>
          </cell>
        </row>
        <row r="173">
          <cell r="A173">
            <v>20067</v>
          </cell>
          <cell r="B173" t="str">
            <v>후렉시블죠인트(고)</v>
          </cell>
          <cell r="C173" t="str">
            <v>50A</v>
          </cell>
          <cell r="D173" t="str">
            <v>EA</v>
          </cell>
          <cell r="E173">
            <v>27139.636363636364</v>
          </cell>
          <cell r="F173">
            <v>22616.363636363636</v>
          </cell>
          <cell r="G173">
            <v>24878</v>
          </cell>
        </row>
        <row r="174">
          <cell r="A174">
            <v>20068</v>
          </cell>
          <cell r="B174" t="str">
            <v>후렉시블죠인트(철)</v>
          </cell>
          <cell r="C174" t="str">
            <v>40A</v>
          </cell>
          <cell r="D174" t="str">
            <v>EA</v>
          </cell>
          <cell r="E174">
            <v>21600</v>
          </cell>
          <cell r="F174">
            <v>18000</v>
          </cell>
          <cell r="G174">
            <v>19800</v>
          </cell>
        </row>
        <row r="175">
          <cell r="A175">
            <v>20069</v>
          </cell>
          <cell r="B175" t="str">
            <v>후렉시블죠인트(고)</v>
          </cell>
          <cell r="C175" t="str">
            <v>40A</v>
          </cell>
          <cell r="D175" t="str">
            <v>EA</v>
          </cell>
          <cell r="E175">
            <v>21792</v>
          </cell>
          <cell r="F175">
            <v>18160</v>
          </cell>
          <cell r="G175">
            <v>19976</v>
          </cell>
        </row>
        <row r="176">
          <cell r="A176">
            <v>20070</v>
          </cell>
          <cell r="B176" t="str">
            <v>연결송수구</v>
          </cell>
          <cell r="C176" t="str">
            <v>100*65*65</v>
          </cell>
          <cell r="D176" t="str">
            <v>EA</v>
          </cell>
          <cell r="E176">
            <v>130000</v>
          </cell>
          <cell r="F176">
            <v>60000</v>
          </cell>
        </row>
        <row r="177">
          <cell r="A177">
            <v>20071</v>
          </cell>
          <cell r="B177" t="str">
            <v>W.H.C</v>
          </cell>
          <cell r="C177" t="str">
            <v>150A</v>
          </cell>
          <cell r="D177" t="str">
            <v>EA</v>
          </cell>
          <cell r="E177">
            <v>55000</v>
          </cell>
          <cell r="F177">
            <v>45000</v>
          </cell>
        </row>
        <row r="178">
          <cell r="A178">
            <v>20072</v>
          </cell>
          <cell r="B178" t="str">
            <v>W.H.C</v>
          </cell>
          <cell r="C178" t="str">
            <v>125A</v>
          </cell>
          <cell r="D178" t="str">
            <v>EA</v>
          </cell>
        </row>
        <row r="179">
          <cell r="A179">
            <v>20073</v>
          </cell>
          <cell r="B179" t="str">
            <v>W.H.C</v>
          </cell>
          <cell r="C179" t="str">
            <v>100A</v>
          </cell>
          <cell r="D179" t="str">
            <v>EA</v>
          </cell>
          <cell r="E179">
            <v>45000</v>
          </cell>
          <cell r="F179">
            <v>35000</v>
          </cell>
        </row>
        <row r="180">
          <cell r="A180">
            <v>20074</v>
          </cell>
          <cell r="B180" t="str">
            <v>W.H.C</v>
          </cell>
          <cell r="C180" t="str">
            <v>80A</v>
          </cell>
          <cell r="D180" t="str">
            <v>EA</v>
          </cell>
          <cell r="E180">
            <v>40000</v>
          </cell>
          <cell r="F180">
            <v>30000</v>
          </cell>
        </row>
        <row r="181">
          <cell r="A181">
            <v>20075</v>
          </cell>
          <cell r="B181" t="str">
            <v>W.H.C</v>
          </cell>
          <cell r="C181" t="str">
            <v>65A</v>
          </cell>
          <cell r="D181" t="str">
            <v>EA</v>
          </cell>
          <cell r="E181">
            <v>32000</v>
          </cell>
          <cell r="F181">
            <v>22000</v>
          </cell>
        </row>
        <row r="182">
          <cell r="A182">
            <v>20076</v>
          </cell>
          <cell r="B182" t="str">
            <v>W.H.C</v>
          </cell>
          <cell r="C182" t="str">
            <v>50A</v>
          </cell>
          <cell r="D182" t="str">
            <v>EA</v>
          </cell>
          <cell r="E182">
            <v>30000</v>
          </cell>
          <cell r="F182">
            <v>20000</v>
          </cell>
        </row>
        <row r="183">
          <cell r="A183">
            <v>20077</v>
          </cell>
          <cell r="B183" t="str">
            <v>백강관(KSD-3507)</v>
          </cell>
          <cell r="C183" t="str">
            <v>SPP/150A</v>
          </cell>
          <cell r="D183" t="str">
            <v>M</v>
          </cell>
          <cell r="E183">
            <v>14800</v>
          </cell>
          <cell r="F183">
            <v>12478.333333333332</v>
          </cell>
          <cell r="G183">
            <v>82357</v>
          </cell>
        </row>
        <row r="184">
          <cell r="A184">
            <v>20078</v>
          </cell>
          <cell r="B184" t="str">
            <v>백강관(KSD-3507)</v>
          </cell>
          <cell r="C184" t="str">
            <v>SPP/125A</v>
          </cell>
          <cell r="D184" t="str">
            <v>M</v>
          </cell>
          <cell r="E184">
            <v>12100</v>
          </cell>
          <cell r="F184">
            <v>10478.636363636362</v>
          </cell>
          <cell r="G184">
            <v>69159</v>
          </cell>
        </row>
        <row r="185">
          <cell r="A185">
            <v>20079</v>
          </cell>
          <cell r="B185" t="str">
            <v>백강관(KSD-3507)</v>
          </cell>
          <cell r="C185" t="str">
            <v>SPP/100A</v>
          </cell>
          <cell r="D185" t="str">
            <v>M</v>
          </cell>
          <cell r="E185">
            <v>8890</v>
          </cell>
          <cell r="F185">
            <v>7726.363636363636</v>
          </cell>
          <cell r="G185">
            <v>50994</v>
          </cell>
        </row>
        <row r="186">
          <cell r="A186">
            <v>20080</v>
          </cell>
          <cell r="B186" t="str">
            <v>백강관(KSD-3507)</v>
          </cell>
          <cell r="C186" t="str">
            <v>SPP/80A</v>
          </cell>
          <cell r="D186" t="str">
            <v>M</v>
          </cell>
          <cell r="E186">
            <v>6100</v>
          </cell>
          <cell r="F186">
            <v>5420.9090909090901</v>
          </cell>
          <cell r="G186">
            <v>35778</v>
          </cell>
        </row>
        <row r="187">
          <cell r="A187">
            <v>20081</v>
          </cell>
          <cell r="B187" t="str">
            <v>백강관(KSD-3507)</v>
          </cell>
          <cell r="C187" t="str">
            <v>SPP/65A</v>
          </cell>
          <cell r="D187" t="str">
            <v>M</v>
          </cell>
          <cell r="E187">
            <v>5090</v>
          </cell>
          <cell r="F187">
            <v>4286.6666666666661</v>
          </cell>
          <cell r="G187">
            <v>28292</v>
          </cell>
        </row>
        <row r="188">
          <cell r="A188">
            <v>20082</v>
          </cell>
          <cell r="B188" t="str">
            <v>백강관(KSD-3507)</v>
          </cell>
          <cell r="C188" t="str">
            <v>SPP/50A</v>
          </cell>
          <cell r="D188" t="str">
            <v>M</v>
          </cell>
          <cell r="E188">
            <v>3900</v>
          </cell>
          <cell r="F188">
            <v>3360.454545454545</v>
          </cell>
          <cell r="G188">
            <v>22179</v>
          </cell>
        </row>
        <row r="189">
          <cell r="A189">
            <v>20083</v>
          </cell>
          <cell r="B189" t="str">
            <v>백강관(KSD-3507)</v>
          </cell>
          <cell r="C189" t="str">
            <v>SPP/40A</v>
          </cell>
          <cell r="D189" t="str">
            <v>M</v>
          </cell>
          <cell r="E189">
            <v>2950</v>
          </cell>
          <cell r="F189">
            <v>2451.8181818181815</v>
          </cell>
          <cell r="G189">
            <v>16182</v>
          </cell>
        </row>
        <row r="190">
          <cell r="A190">
            <v>20084</v>
          </cell>
          <cell r="B190" t="str">
            <v>백강관(KSD-3507)</v>
          </cell>
          <cell r="C190" t="str">
            <v>SPP/32A</v>
          </cell>
          <cell r="D190" t="str">
            <v>M</v>
          </cell>
          <cell r="E190">
            <v>2600</v>
          </cell>
          <cell r="F190">
            <v>2132.8787878787875</v>
          </cell>
          <cell r="G190">
            <v>14077</v>
          </cell>
        </row>
        <row r="191">
          <cell r="A191">
            <v>20085</v>
          </cell>
          <cell r="B191" t="str">
            <v>백강관(KSD-3507)</v>
          </cell>
          <cell r="C191" t="str">
            <v>SPP/25A</v>
          </cell>
          <cell r="D191" t="str">
            <v>M</v>
          </cell>
          <cell r="E191">
            <v>2150</v>
          </cell>
          <cell r="F191">
            <v>1766.6666666666665</v>
          </cell>
          <cell r="G191">
            <v>11660</v>
          </cell>
        </row>
        <row r="192">
          <cell r="A192">
            <v>20086</v>
          </cell>
          <cell r="B192" t="str">
            <v>백엘보(용접)</v>
          </cell>
          <cell r="C192" t="str">
            <v>150A</v>
          </cell>
          <cell r="D192" t="str">
            <v>EA</v>
          </cell>
          <cell r="E192">
            <v>12168</v>
          </cell>
          <cell r="F192">
            <v>10140</v>
          </cell>
          <cell r="G192">
            <v>11154</v>
          </cell>
        </row>
        <row r="193">
          <cell r="A193">
            <v>20087</v>
          </cell>
          <cell r="B193" t="str">
            <v>백엘보(용접)</v>
          </cell>
          <cell r="C193" t="str">
            <v>125A</v>
          </cell>
          <cell r="D193" t="str">
            <v>EA</v>
          </cell>
          <cell r="E193">
            <v>7956</v>
          </cell>
          <cell r="F193">
            <v>6629.9999999999991</v>
          </cell>
          <cell r="G193">
            <v>7293</v>
          </cell>
        </row>
        <row r="194">
          <cell r="A194">
            <v>20088</v>
          </cell>
          <cell r="B194" t="str">
            <v>백엘보(용접)</v>
          </cell>
          <cell r="C194" t="str">
            <v>100A</v>
          </cell>
          <cell r="D194" t="str">
            <v>EA</v>
          </cell>
          <cell r="E194">
            <v>7100</v>
          </cell>
          <cell r="F194">
            <v>4095.454545454545</v>
          </cell>
          <cell r="G194">
            <v>4505</v>
          </cell>
        </row>
        <row r="195">
          <cell r="A195">
            <v>20089</v>
          </cell>
          <cell r="B195" t="str">
            <v>백엘보(용접)</v>
          </cell>
          <cell r="C195" t="str">
            <v>80A</v>
          </cell>
          <cell r="D195" t="str">
            <v>EA</v>
          </cell>
          <cell r="E195">
            <v>4607</v>
          </cell>
          <cell r="F195">
            <v>2340</v>
          </cell>
          <cell r="G195">
            <v>2574</v>
          </cell>
        </row>
        <row r="196">
          <cell r="A196">
            <v>20090</v>
          </cell>
          <cell r="B196" t="str">
            <v>백엘보(용접)</v>
          </cell>
          <cell r="C196" t="str">
            <v>65A</v>
          </cell>
          <cell r="D196" t="str">
            <v>EA</v>
          </cell>
          <cell r="E196">
            <v>2760</v>
          </cell>
          <cell r="F196">
            <v>1689.9999999999998</v>
          </cell>
          <cell r="G196">
            <v>1859</v>
          </cell>
        </row>
        <row r="197">
          <cell r="A197">
            <v>20091</v>
          </cell>
          <cell r="B197" t="str">
            <v>백엘보(나사)</v>
          </cell>
          <cell r="C197" t="str">
            <v>50A</v>
          </cell>
          <cell r="D197" t="str">
            <v>EA</v>
          </cell>
          <cell r="E197">
            <v>1794</v>
          </cell>
          <cell r="F197">
            <v>1612.7272727272725</v>
          </cell>
          <cell r="G197">
            <v>1774</v>
          </cell>
        </row>
        <row r="198">
          <cell r="A198">
            <v>20092</v>
          </cell>
          <cell r="B198" t="str">
            <v>백엘보(나사)</v>
          </cell>
          <cell r="C198" t="str">
            <v>40A</v>
          </cell>
          <cell r="D198" t="str">
            <v>EA</v>
          </cell>
          <cell r="E198">
            <v>1236</v>
          </cell>
          <cell r="F198">
            <v>1030</v>
          </cell>
          <cell r="G198">
            <v>1133</v>
          </cell>
        </row>
        <row r="199">
          <cell r="A199">
            <v>20093</v>
          </cell>
          <cell r="B199" t="str">
            <v>백엘보(나사)</v>
          </cell>
          <cell r="C199" t="str">
            <v>32A</v>
          </cell>
          <cell r="D199" t="str">
            <v>EA</v>
          </cell>
          <cell r="E199">
            <v>1041</v>
          </cell>
          <cell r="F199">
            <v>867.27272727272725</v>
          </cell>
          <cell r="G199">
            <v>954</v>
          </cell>
        </row>
        <row r="200">
          <cell r="A200">
            <v>20094</v>
          </cell>
          <cell r="B200" t="str">
            <v>백엘보(나사)</v>
          </cell>
          <cell r="C200" t="str">
            <v>25A</v>
          </cell>
          <cell r="D200" t="str">
            <v>EA</v>
          </cell>
          <cell r="E200">
            <v>1219</v>
          </cell>
          <cell r="F200">
            <v>562.72727272727263</v>
          </cell>
          <cell r="G200">
            <v>619</v>
          </cell>
        </row>
        <row r="201">
          <cell r="A201">
            <v>20095</v>
          </cell>
          <cell r="B201" t="str">
            <v>백티이(용접)</v>
          </cell>
          <cell r="C201" t="str">
            <v>150A</v>
          </cell>
          <cell r="D201" t="str">
            <v>EA</v>
          </cell>
          <cell r="E201">
            <v>14900</v>
          </cell>
          <cell r="F201">
            <v>12155.454545454544</v>
          </cell>
          <cell r="G201">
            <v>13371</v>
          </cell>
        </row>
        <row r="202">
          <cell r="A202">
            <v>20096</v>
          </cell>
          <cell r="B202" t="str">
            <v>백티이(용접)</v>
          </cell>
          <cell r="C202" t="str">
            <v>125A</v>
          </cell>
          <cell r="D202" t="str">
            <v>EA</v>
          </cell>
          <cell r="E202">
            <v>10200</v>
          </cell>
          <cell r="F202">
            <v>7476.363636363636</v>
          </cell>
          <cell r="G202">
            <v>8224</v>
          </cell>
        </row>
        <row r="203">
          <cell r="A203">
            <v>20097</v>
          </cell>
          <cell r="B203" t="str">
            <v>백티이(용접)</v>
          </cell>
          <cell r="C203" t="str">
            <v>100A</v>
          </cell>
          <cell r="D203" t="str">
            <v>EA</v>
          </cell>
          <cell r="E203">
            <v>6250</v>
          </cell>
          <cell r="F203">
            <v>5785.454545454545</v>
          </cell>
          <cell r="G203">
            <v>6364</v>
          </cell>
        </row>
        <row r="204">
          <cell r="A204">
            <v>20098</v>
          </cell>
          <cell r="B204" t="str">
            <v>백티이(용접)</v>
          </cell>
          <cell r="C204" t="str">
            <v>80A</v>
          </cell>
          <cell r="D204" t="str">
            <v>EA</v>
          </cell>
          <cell r="E204">
            <v>4970</v>
          </cell>
          <cell r="F204">
            <v>3497.272727272727</v>
          </cell>
          <cell r="G204">
            <v>3847</v>
          </cell>
        </row>
        <row r="205">
          <cell r="A205">
            <v>20099</v>
          </cell>
          <cell r="B205" t="str">
            <v>백티이(용접)</v>
          </cell>
          <cell r="C205" t="str">
            <v>65A</v>
          </cell>
          <cell r="D205" t="str">
            <v>EA</v>
          </cell>
          <cell r="E205">
            <v>4210</v>
          </cell>
          <cell r="F205">
            <v>2795.454545454545</v>
          </cell>
          <cell r="G205">
            <v>3075</v>
          </cell>
        </row>
        <row r="206">
          <cell r="A206">
            <v>20100</v>
          </cell>
          <cell r="B206" t="str">
            <v>백티이(나사)</v>
          </cell>
          <cell r="C206" t="str">
            <v>50A</v>
          </cell>
          <cell r="D206" t="str">
            <v>EA</v>
          </cell>
          <cell r="E206">
            <v>3790</v>
          </cell>
          <cell r="F206">
            <v>2107.272727272727</v>
          </cell>
          <cell r="G206">
            <v>2318</v>
          </cell>
        </row>
        <row r="207">
          <cell r="A207">
            <v>20101</v>
          </cell>
          <cell r="B207" t="str">
            <v>백티이(나사)</v>
          </cell>
          <cell r="C207" t="str">
            <v>40A</v>
          </cell>
          <cell r="D207" t="str">
            <v>EA</v>
          </cell>
          <cell r="E207">
            <v>2800</v>
          </cell>
          <cell r="F207">
            <v>1440.9090909090908</v>
          </cell>
          <cell r="G207">
            <v>1585</v>
          </cell>
        </row>
        <row r="208">
          <cell r="A208">
            <v>20102</v>
          </cell>
          <cell r="B208" t="str">
            <v>백티이(나사)</v>
          </cell>
          <cell r="C208" t="str">
            <v>32A</v>
          </cell>
          <cell r="D208" t="str">
            <v>EA</v>
          </cell>
          <cell r="E208">
            <v>1980</v>
          </cell>
          <cell r="F208">
            <v>1621.8181818181818</v>
          </cell>
          <cell r="G208">
            <v>1784</v>
          </cell>
        </row>
        <row r="209">
          <cell r="A209">
            <v>20103</v>
          </cell>
          <cell r="B209" t="str">
            <v>백티이(나사)</v>
          </cell>
          <cell r="C209" t="str">
            <v>25A</v>
          </cell>
          <cell r="D209" t="str">
            <v>EA</v>
          </cell>
          <cell r="E209">
            <v>1400</v>
          </cell>
          <cell r="F209">
            <v>780.90909090909088</v>
          </cell>
          <cell r="G209">
            <v>859</v>
          </cell>
        </row>
        <row r="210">
          <cell r="A210">
            <v>20104</v>
          </cell>
          <cell r="B210" t="str">
            <v>백레듀샤(용접)</v>
          </cell>
          <cell r="C210" t="str">
            <v>150A</v>
          </cell>
          <cell r="D210" t="str">
            <v>EA</v>
          </cell>
          <cell r="E210">
            <v>4836</v>
          </cell>
          <cell r="F210">
            <v>4029.9999999999995</v>
          </cell>
          <cell r="G210">
            <v>4433</v>
          </cell>
        </row>
        <row r="211">
          <cell r="A211">
            <v>20105</v>
          </cell>
          <cell r="B211" t="str">
            <v>백레듀샤(용접)</v>
          </cell>
          <cell r="C211" t="str">
            <v>125A</v>
          </cell>
          <cell r="D211" t="str">
            <v>EA</v>
          </cell>
          <cell r="E211">
            <v>3588</v>
          </cell>
          <cell r="F211">
            <v>2989.9999999999995</v>
          </cell>
          <cell r="G211">
            <v>3289</v>
          </cell>
        </row>
        <row r="212">
          <cell r="A212">
            <v>20106</v>
          </cell>
          <cell r="B212" t="str">
            <v>백레듀샤(용접)</v>
          </cell>
          <cell r="C212" t="str">
            <v>100A</v>
          </cell>
          <cell r="D212" t="str">
            <v>EA</v>
          </cell>
          <cell r="E212">
            <v>3680</v>
          </cell>
          <cell r="F212">
            <v>2015.4545454545453</v>
          </cell>
          <cell r="G212">
            <v>2217</v>
          </cell>
        </row>
        <row r="213">
          <cell r="A213">
            <v>20107</v>
          </cell>
          <cell r="B213" t="str">
            <v>백레듀샤(용접)</v>
          </cell>
          <cell r="C213" t="str">
            <v>80A</v>
          </cell>
          <cell r="D213" t="str">
            <v>EA</v>
          </cell>
          <cell r="E213">
            <v>1560</v>
          </cell>
          <cell r="F213">
            <v>1300</v>
          </cell>
          <cell r="G213">
            <v>1430</v>
          </cell>
        </row>
        <row r="214">
          <cell r="A214">
            <v>20108</v>
          </cell>
          <cell r="B214" t="str">
            <v>백레듀샤(용접)</v>
          </cell>
          <cell r="C214" t="str">
            <v>65A</v>
          </cell>
          <cell r="D214" t="str">
            <v>EA</v>
          </cell>
          <cell r="E214">
            <v>2262</v>
          </cell>
          <cell r="F214">
            <v>1052.7272727272727</v>
          </cell>
          <cell r="G214">
            <v>1158</v>
          </cell>
        </row>
        <row r="215">
          <cell r="A215">
            <v>20109</v>
          </cell>
          <cell r="B215" t="str">
            <v>백레듀샤(나사)</v>
          </cell>
          <cell r="C215" t="str">
            <v>50A</v>
          </cell>
          <cell r="D215" t="str">
            <v>EA</v>
          </cell>
          <cell r="E215">
            <v>1950</v>
          </cell>
          <cell r="F215">
            <v>1285.4545454545453</v>
          </cell>
          <cell r="G215">
            <v>1414</v>
          </cell>
        </row>
        <row r="216">
          <cell r="A216">
            <v>20110</v>
          </cell>
          <cell r="B216" t="str">
            <v>백레듀샤(나사)</v>
          </cell>
          <cell r="C216" t="str">
            <v>40A</v>
          </cell>
          <cell r="D216" t="str">
            <v>EA</v>
          </cell>
          <cell r="E216">
            <v>1930</v>
          </cell>
          <cell r="F216">
            <v>802.72727272727263</v>
          </cell>
          <cell r="G216">
            <v>883</v>
          </cell>
        </row>
        <row r="217">
          <cell r="A217">
            <v>20111</v>
          </cell>
          <cell r="B217" t="str">
            <v>백레듀샤(나사)</v>
          </cell>
          <cell r="C217" t="str">
            <v>32A</v>
          </cell>
          <cell r="D217" t="str">
            <v>EA</v>
          </cell>
          <cell r="E217">
            <v>985</v>
          </cell>
          <cell r="F217">
            <v>674.5454545454545</v>
          </cell>
          <cell r="G217">
            <v>742</v>
          </cell>
        </row>
        <row r="218">
          <cell r="A218">
            <v>20112</v>
          </cell>
          <cell r="B218" t="str">
            <v>백레듀샤(나사)</v>
          </cell>
          <cell r="C218" t="str">
            <v>25A</v>
          </cell>
          <cell r="D218" t="str">
            <v>EA</v>
          </cell>
          <cell r="E218">
            <v>660</v>
          </cell>
          <cell r="F218">
            <v>526.36363636363637</v>
          </cell>
          <cell r="G218">
            <v>579</v>
          </cell>
        </row>
        <row r="219">
          <cell r="A219">
            <v>20113</v>
          </cell>
          <cell r="B219" t="str">
            <v>백캡</v>
          </cell>
          <cell r="C219" t="str">
            <v>25A</v>
          </cell>
          <cell r="D219" t="str">
            <v>EA</v>
          </cell>
          <cell r="E219">
            <v>469</v>
          </cell>
          <cell r="F219">
            <v>390.90909090909088</v>
          </cell>
          <cell r="G219">
            <v>430</v>
          </cell>
        </row>
        <row r="220">
          <cell r="A220">
            <v>20114</v>
          </cell>
          <cell r="B220" t="str">
            <v>백캡</v>
          </cell>
          <cell r="C220" t="str">
            <v>32A</v>
          </cell>
          <cell r="D220" t="str">
            <v>EA</v>
          </cell>
        </row>
        <row r="221">
          <cell r="A221">
            <v>20115</v>
          </cell>
          <cell r="B221" t="str">
            <v>백캡</v>
          </cell>
          <cell r="C221" t="str">
            <v>40A</v>
          </cell>
          <cell r="D221" t="str">
            <v>EA</v>
          </cell>
        </row>
        <row r="222">
          <cell r="A222">
            <v>20116</v>
          </cell>
          <cell r="B222" t="str">
            <v>백캡</v>
          </cell>
          <cell r="C222" t="str">
            <v>50A</v>
          </cell>
          <cell r="D222" t="str">
            <v>EA</v>
          </cell>
        </row>
        <row r="223">
          <cell r="A223">
            <v>20117</v>
          </cell>
          <cell r="B223" t="str">
            <v>유니온</v>
          </cell>
          <cell r="C223" t="str">
            <v>25A</v>
          </cell>
          <cell r="D223" t="str">
            <v>EA</v>
          </cell>
          <cell r="E223">
            <v>2261</v>
          </cell>
          <cell r="F223">
            <v>1884.5454545454545</v>
          </cell>
          <cell r="G223">
            <v>2073</v>
          </cell>
        </row>
        <row r="224">
          <cell r="A224">
            <v>20118</v>
          </cell>
          <cell r="B224" t="str">
            <v>감압밸브</v>
          </cell>
          <cell r="C224" t="str">
            <v>40A</v>
          </cell>
          <cell r="D224" t="str">
            <v>EA</v>
          </cell>
          <cell r="E224">
            <v>12000</v>
          </cell>
          <cell r="F224">
            <v>6000</v>
          </cell>
        </row>
        <row r="225">
          <cell r="A225">
            <v>20119</v>
          </cell>
          <cell r="B225" t="str">
            <v>관보온재</v>
          </cell>
          <cell r="C225" t="str">
            <v>150A*20T</v>
          </cell>
          <cell r="D225" t="str">
            <v>M</v>
          </cell>
          <cell r="E225">
            <v>4010</v>
          </cell>
          <cell r="F225">
            <v>4050</v>
          </cell>
        </row>
        <row r="226">
          <cell r="A226">
            <v>20120</v>
          </cell>
          <cell r="B226" t="str">
            <v>관보온재</v>
          </cell>
          <cell r="C226" t="str">
            <v>125A*20T</v>
          </cell>
          <cell r="D226" t="str">
            <v>M</v>
          </cell>
          <cell r="E226">
            <v>3860</v>
          </cell>
          <cell r="F226">
            <v>3050</v>
          </cell>
        </row>
        <row r="227">
          <cell r="A227">
            <v>20121</v>
          </cell>
          <cell r="B227" t="str">
            <v>관보온재</v>
          </cell>
          <cell r="C227" t="str">
            <v>100A*20T</v>
          </cell>
          <cell r="D227" t="str">
            <v>M</v>
          </cell>
          <cell r="E227">
            <v>3681</v>
          </cell>
          <cell r="F227">
            <v>2360</v>
          </cell>
        </row>
        <row r="228">
          <cell r="A228">
            <v>20122</v>
          </cell>
          <cell r="B228" t="str">
            <v>관보온재</v>
          </cell>
          <cell r="C228" t="str">
            <v>80A*20T</v>
          </cell>
          <cell r="D228" t="str">
            <v>M</v>
          </cell>
          <cell r="E228">
            <v>3420</v>
          </cell>
          <cell r="F228">
            <v>1835</v>
          </cell>
        </row>
        <row r="229">
          <cell r="A229">
            <v>20123</v>
          </cell>
          <cell r="B229" t="str">
            <v>관보온재</v>
          </cell>
          <cell r="C229" t="str">
            <v>65A*20T</v>
          </cell>
          <cell r="D229" t="str">
            <v>M</v>
          </cell>
          <cell r="E229">
            <v>2794</v>
          </cell>
          <cell r="F229">
            <v>1660</v>
          </cell>
        </row>
        <row r="230">
          <cell r="A230">
            <v>20124</v>
          </cell>
          <cell r="B230" t="str">
            <v>관보온재</v>
          </cell>
          <cell r="C230" t="str">
            <v>50A*20T</v>
          </cell>
          <cell r="D230" t="str">
            <v>M</v>
          </cell>
          <cell r="E230">
            <v>2451</v>
          </cell>
          <cell r="F230">
            <v>1335</v>
          </cell>
        </row>
        <row r="231">
          <cell r="A231">
            <v>20125</v>
          </cell>
          <cell r="B231" t="str">
            <v>관보온재</v>
          </cell>
          <cell r="C231" t="str">
            <v>40A*20T</v>
          </cell>
          <cell r="D231" t="str">
            <v>M</v>
          </cell>
          <cell r="E231">
            <v>2137</v>
          </cell>
          <cell r="F231">
            <v>1130</v>
          </cell>
        </row>
        <row r="232">
          <cell r="A232">
            <v>20126</v>
          </cell>
          <cell r="B232" t="str">
            <v>관보온재</v>
          </cell>
          <cell r="C232" t="str">
            <v>32A*20T</v>
          </cell>
          <cell r="D232" t="str">
            <v>M</v>
          </cell>
          <cell r="E232">
            <v>2045</v>
          </cell>
          <cell r="F232">
            <v>1030</v>
          </cell>
        </row>
        <row r="233">
          <cell r="A233">
            <v>20127</v>
          </cell>
          <cell r="B233" t="str">
            <v>관보온재</v>
          </cell>
          <cell r="C233" t="str">
            <v>25A*20T</v>
          </cell>
          <cell r="D233" t="str">
            <v>M</v>
          </cell>
          <cell r="E233">
            <v>1893</v>
          </cell>
          <cell r="F233">
            <v>930</v>
          </cell>
        </row>
        <row r="234">
          <cell r="A234">
            <v>20128</v>
          </cell>
          <cell r="B234" t="str">
            <v>알람밸브</v>
          </cell>
          <cell r="C234" t="str">
            <v>150A</v>
          </cell>
          <cell r="D234" t="str">
            <v>SET</v>
          </cell>
          <cell r="E234">
            <v>400000</v>
          </cell>
          <cell r="F234">
            <v>230000</v>
          </cell>
        </row>
        <row r="235">
          <cell r="A235">
            <v>20129</v>
          </cell>
          <cell r="B235" t="str">
            <v>알람밸브</v>
          </cell>
          <cell r="C235" t="str">
            <v>125A</v>
          </cell>
          <cell r="D235" t="str">
            <v>SET</v>
          </cell>
        </row>
        <row r="236">
          <cell r="A236">
            <v>20130</v>
          </cell>
          <cell r="B236" t="str">
            <v>알람밸브</v>
          </cell>
          <cell r="C236" t="str">
            <v>100A</v>
          </cell>
          <cell r="D236" t="str">
            <v>SET</v>
          </cell>
          <cell r="E236">
            <v>320000</v>
          </cell>
          <cell r="F236">
            <v>200000</v>
          </cell>
        </row>
        <row r="237">
          <cell r="A237">
            <v>20131</v>
          </cell>
          <cell r="B237" t="str">
            <v>알람밸브</v>
          </cell>
          <cell r="C237" t="str">
            <v>80A</v>
          </cell>
          <cell r="D237" t="str">
            <v>SET</v>
          </cell>
          <cell r="E237">
            <v>280000</v>
          </cell>
          <cell r="F237">
            <v>0</v>
          </cell>
        </row>
        <row r="238">
          <cell r="A238">
            <v>20132</v>
          </cell>
          <cell r="B238" t="str">
            <v>알람밸브</v>
          </cell>
          <cell r="C238" t="str">
            <v>65A</v>
          </cell>
          <cell r="D238" t="str">
            <v>SET</v>
          </cell>
          <cell r="E238">
            <v>200000</v>
          </cell>
          <cell r="F238">
            <v>0</v>
          </cell>
        </row>
        <row r="239">
          <cell r="A239">
            <v>20133</v>
          </cell>
          <cell r="B239" t="str">
            <v>프리액션밸브</v>
          </cell>
          <cell r="C239" t="str">
            <v>150A</v>
          </cell>
          <cell r="D239" t="str">
            <v>SET</v>
          </cell>
          <cell r="E239">
            <v>970000</v>
          </cell>
          <cell r="F239">
            <v>420000</v>
          </cell>
        </row>
        <row r="240">
          <cell r="A240">
            <v>20134</v>
          </cell>
          <cell r="B240" t="str">
            <v>프리액션밸브</v>
          </cell>
          <cell r="C240" t="str">
            <v>125A</v>
          </cell>
          <cell r="D240" t="str">
            <v>SET</v>
          </cell>
          <cell r="F240">
            <v>0</v>
          </cell>
        </row>
        <row r="241">
          <cell r="A241">
            <v>20135</v>
          </cell>
          <cell r="B241" t="str">
            <v>프리액션밸브</v>
          </cell>
          <cell r="C241" t="str">
            <v>100A</v>
          </cell>
          <cell r="D241" t="str">
            <v>SET</v>
          </cell>
          <cell r="E241">
            <v>869000</v>
          </cell>
          <cell r="F241">
            <v>380000</v>
          </cell>
        </row>
        <row r="242">
          <cell r="A242">
            <v>20136</v>
          </cell>
          <cell r="B242" t="str">
            <v>프리액션밸브</v>
          </cell>
          <cell r="C242" t="str">
            <v>80A</v>
          </cell>
          <cell r="D242" t="str">
            <v>SET</v>
          </cell>
          <cell r="E242">
            <v>790000</v>
          </cell>
          <cell r="F242">
            <v>360000</v>
          </cell>
        </row>
        <row r="243">
          <cell r="A243">
            <v>20137</v>
          </cell>
          <cell r="B243" t="str">
            <v>프리액션밸브</v>
          </cell>
          <cell r="C243" t="str">
            <v>65A</v>
          </cell>
          <cell r="D243" t="str">
            <v>SET</v>
          </cell>
        </row>
        <row r="244">
          <cell r="A244">
            <v>20138</v>
          </cell>
          <cell r="B244" t="str">
            <v>TEST V/V함</v>
          </cell>
          <cell r="C244" t="str">
            <v>500*300*180</v>
          </cell>
          <cell r="D244" t="str">
            <v>SET</v>
          </cell>
          <cell r="E244">
            <v>55000</v>
          </cell>
          <cell r="F244">
            <v>43000</v>
          </cell>
        </row>
        <row r="245">
          <cell r="A245">
            <v>20139</v>
          </cell>
          <cell r="B245" t="str">
            <v>순간유량계(일반)</v>
          </cell>
          <cell r="C245" t="str">
            <v>150A</v>
          </cell>
          <cell r="D245" t="str">
            <v>EA</v>
          </cell>
          <cell r="F245">
            <v>0</v>
          </cell>
        </row>
        <row r="246">
          <cell r="A246">
            <v>20140</v>
          </cell>
          <cell r="B246" t="str">
            <v>순간유량계(일반)</v>
          </cell>
          <cell r="C246" t="str">
            <v>125A</v>
          </cell>
          <cell r="D246" t="str">
            <v>EA</v>
          </cell>
        </row>
        <row r="247">
          <cell r="A247">
            <v>20141</v>
          </cell>
          <cell r="B247" t="str">
            <v>순간유량계(일반)</v>
          </cell>
          <cell r="C247" t="str">
            <v>100A</v>
          </cell>
          <cell r="D247" t="str">
            <v>EA</v>
          </cell>
        </row>
        <row r="248">
          <cell r="A248">
            <v>20142</v>
          </cell>
          <cell r="B248" t="str">
            <v>순간유량계(일반)</v>
          </cell>
          <cell r="C248" t="str">
            <v>80A</v>
          </cell>
          <cell r="D248" t="str">
            <v>EA</v>
          </cell>
          <cell r="E248">
            <v>21000</v>
          </cell>
          <cell r="F248">
            <v>14000</v>
          </cell>
        </row>
        <row r="249">
          <cell r="A249">
            <v>20143</v>
          </cell>
          <cell r="B249" t="str">
            <v>순간유량계(일반)</v>
          </cell>
          <cell r="C249" t="str">
            <v>65A</v>
          </cell>
          <cell r="D249" t="str">
            <v>EA</v>
          </cell>
          <cell r="E249">
            <v>19500</v>
          </cell>
          <cell r="F249">
            <v>13000</v>
          </cell>
        </row>
        <row r="250">
          <cell r="A250">
            <v>20144</v>
          </cell>
          <cell r="B250" t="str">
            <v>순간유량계(일반)</v>
          </cell>
          <cell r="C250" t="str">
            <v>50A</v>
          </cell>
          <cell r="D250" t="str">
            <v>EA</v>
          </cell>
          <cell r="E250">
            <v>18000</v>
          </cell>
          <cell r="F250">
            <v>12000</v>
          </cell>
        </row>
        <row r="251">
          <cell r="A251">
            <v>20145</v>
          </cell>
          <cell r="B251" t="str">
            <v>순간유량계(일반)</v>
          </cell>
          <cell r="C251" t="str">
            <v>40A</v>
          </cell>
          <cell r="D251" t="str">
            <v>EA</v>
          </cell>
          <cell r="E251">
            <v>16500</v>
          </cell>
          <cell r="F251">
            <v>11000</v>
          </cell>
        </row>
        <row r="252">
          <cell r="A252">
            <v>20146</v>
          </cell>
          <cell r="B252" t="str">
            <v>SP헤드</v>
          </cell>
          <cell r="C252" t="str">
            <v>72℃ 15A상향</v>
          </cell>
          <cell r="D252" t="str">
            <v>EA</v>
          </cell>
          <cell r="E252">
            <v>10000</v>
          </cell>
          <cell r="F252">
            <v>2500</v>
          </cell>
        </row>
        <row r="253">
          <cell r="A253">
            <v>20147</v>
          </cell>
          <cell r="B253" t="str">
            <v>SP헤드</v>
          </cell>
          <cell r="C253" t="str">
            <v>72℃ 15A측벽</v>
          </cell>
          <cell r="D253" t="str">
            <v>EA</v>
          </cell>
          <cell r="E253">
            <v>10000</v>
          </cell>
          <cell r="F253">
            <v>3500</v>
          </cell>
        </row>
        <row r="254">
          <cell r="A254">
            <v>20148</v>
          </cell>
          <cell r="B254" t="str">
            <v>SP헤드</v>
          </cell>
          <cell r="C254" t="str">
            <v>105℃ 15A상향</v>
          </cell>
          <cell r="D254" t="str">
            <v>EA</v>
          </cell>
          <cell r="E254">
            <v>12000</v>
          </cell>
          <cell r="F254">
            <v>4500</v>
          </cell>
        </row>
        <row r="255">
          <cell r="A255">
            <v>20149</v>
          </cell>
          <cell r="B255" t="str">
            <v>SP헤드</v>
          </cell>
          <cell r="C255" t="str">
            <v>72℃ 15A하향</v>
          </cell>
          <cell r="D255" t="str">
            <v>EA</v>
          </cell>
          <cell r="E255">
            <v>10000</v>
          </cell>
          <cell r="F255">
            <v>2500</v>
          </cell>
        </row>
        <row r="256">
          <cell r="A256">
            <v>20150</v>
          </cell>
          <cell r="B256" t="str">
            <v>SP헤드</v>
          </cell>
          <cell r="C256" t="str">
            <v>105℃ 15A하향</v>
          </cell>
          <cell r="D256" t="str">
            <v>EA</v>
          </cell>
          <cell r="E256">
            <v>12000</v>
          </cell>
          <cell r="F256">
            <v>4500</v>
          </cell>
        </row>
        <row r="257">
          <cell r="A257">
            <v>20151</v>
          </cell>
          <cell r="B257" t="str">
            <v>백니쁠</v>
          </cell>
          <cell r="C257" t="str">
            <v>100A</v>
          </cell>
          <cell r="D257" t="str">
            <v>EA</v>
          </cell>
          <cell r="E257">
            <v>4500</v>
          </cell>
          <cell r="F257">
            <v>4270</v>
          </cell>
        </row>
        <row r="258">
          <cell r="A258">
            <v>20152</v>
          </cell>
          <cell r="B258" t="str">
            <v>백니쁠</v>
          </cell>
          <cell r="C258" t="str">
            <v>80A</v>
          </cell>
          <cell r="D258" t="str">
            <v>EA</v>
          </cell>
        </row>
        <row r="259">
          <cell r="A259">
            <v>20153</v>
          </cell>
          <cell r="B259" t="str">
            <v>백니쁠</v>
          </cell>
          <cell r="C259" t="str">
            <v>65A</v>
          </cell>
          <cell r="D259" t="str">
            <v>EA</v>
          </cell>
          <cell r="F259">
            <v>2144</v>
          </cell>
        </row>
        <row r="260">
          <cell r="A260">
            <v>20154</v>
          </cell>
          <cell r="B260" t="str">
            <v>백니쁠</v>
          </cell>
          <cell r="C260" t="str">
            <v>50A</v>
          </cell>
          <cell r="D260" t="str">
            <v>EA</v>
          </cell>
          <cell r="E260">
            <v>1560</v>
          </cell>
          <cell r="F260">
            <v>1060</v>
          </cell>
        </row>
        <row r="261">
          <cell r="A261">
            <v>20155</v>
          </cell>
          <cell r="B261" t="str">
            <v>백니쁠</v>
          </cell>
          <cell r="C261" t="str">
            <v>40A</v>
          </cell>
          <cell r="D261" t="str">
            <v>EA</v>
          </cell>
          <cell r="E261">
            <v>1390</v>
          </cell>
          <cell r="F261">
            <v>830</v>
          </cell>
        </row>
        <row r="262">
          <cell r="A262">
            <v>20156</v>
          </cell>
          <cell r="B262" t="str">
            <v>백니쁠</v>
          </cell>
          <cell r="C262" t="str">
            <v>32A</v>
          </cell>
          <cell r="D262" t="str">
            <v>EA</v>
          </cell>
          <cell r="E262">
            <v>987</v>
          </cell>
          <cell r="F262">
            <v>640</v>
          </cell>
        </row>
        <row r="263">
          <cell r="A263">
            <v>20157</v>
          </cell>
          <cell r="B263" t="str">
            <v>백니쁠</v>
          </cell>
          <cell r="C263" t="str">
            <v>25A</v>
          </cell>
          <cell r="D263" t="str">
            <v>EA</v>
          </cell>
          <cell r="E263">
            <v>620</v>
          </cell>
          <cell r="F263">
            <v>480</v>
          </cell>
        </row>
        <row r="264">
          <cell r="A264">
            <v>20158</v>
          </cell>
          <cell r="B264" t="str">
            <v>완강기(걸이)</v>
          </cell>
          <cell r="C264" t="str">
            <v>3층용</v>
          </cell>
          <cell r="D264" t="str">
            <v>EA</v>
          </cell>
          <cell r="E264">
            <v>175000</v>
          </cell>
          <cell r="F264">
            <v>85000</v>
          </cell>
        </row>
        <row r="265">
          <cell r="A265">
            <v>20159</v>
          </cell>
          <cell r="B265" t="str">
            <v>완강기(걸이)</v>
          </cell>
          <cell r="C265" t="str">
            <v>4층용</v>
          </cell>
          <cell r="D265" t="str">
            <v>EA</v>
          </cell>
          <cell r="E265">
            <v>195000</v>
          </cell>
          <cell r="F265">
            <v>90000</v>
          </cell>
        </row>
        <row r="266">
          <cell r="A266">
            <v>20160</v>
          </cell>
          <cell r="B266" t="str">
            <v>완강기(걸이)</v>
          </cell>
          <cell r="C266" t="str">
            <v>5층용</v>
          </cell>
          <cell r="D266" t="str">
            <v>EA</v>
          </cell>
          <cell r="E266">
            <v>215000</v>
          </cell>
          <cell r="F266">
            <v>97500</v>
          </cell>
        </row>
        <row r="267">
          <cell r="A267">
            <v>20161</v>
          </cell>
          <cell r="B267" t="str">
            <v>완강기(걸이)</v>
          </cell>
          <cell r="C267" t="str">
            <v>6층용</v>
          </cell>
          <cell r="D267" t="str">
            <v>EA</v>
          </cell>
          <cell r="E267">
            <v>225000</v>
          </cell>
          <cell r="F267">
            <v>105000</v>
          </cell>
        </row>
        <row r="268">
          <cell r="A268">
            <v>20162</v>
          </cell>
          <cell r="B268" t="str">
            <v>알루미늄밴드</v>
          </cell>
          <cell r="C268" t="str">
            <v>25MM</v>
          </cell>
          <cell r="D268" t="str">
            <v>M</v>
          </cell>
          <cell r="E268">
            <v>3000</v>
          </cell>
          <cell r="F268">
            <v>2600</v>
          </cell>
        </row>
        <row r="269">
          <cell r="A269">
            <v>20163</v>
          </cell>
          <cell r="B269" t="str">
            <v>옥내소화전주펌프</v>
          </cell>
          <cell r="C269" t="str">
            <v>7.5HP/4S/200LPM/52M/50A</v>
          </cell>
          <cell r="D269" t="str">
            <v>대</v>
          </cell>
          <cell r="E269">
            <v>1025700</v>
          </cell>
          <cell r="F269">
            <v>789000</v>
          </cell>
        </row>
        <row r="270">
          <cell r="A270">
            <v>20164</v>
          </cell>
          <cell r="B270" t="str">
            <v>옥내소화전보조펌프</v>
          </cell>
          <cell r="C270" t="str">
            <v>3HP/60LPM/52M/40A</v>
          </cell>
          <cell r="D270" t="str">
            <v>대</v>
          </cell>
          <cell r="E270">
            <v>430300</v>
          </cell>
          <cell r="F270">
            <v>331000</v>
          </cell>
        </row>
        <row r="271">
          <cell r="A271">
            <v>20165</v>
          </cell>
          <cell r="B271" t="str">
            <v>SP주펌프</v>
          </cell>
          <cell r="D271" t="str">
            <v>대</v>
          </cell>
        </row>
        <row r="272">
          <cell r="A272">
            <v>20166</v>
          </cell>
          <cell r="B272" t="str">
            <v>SP보조펌프</v>
          </cell>
          <cell r="D272" t="str">
            <v>대</v>
          </cell>
        </row>
        <row r="273">
          <cell r="A273">
            <v>20167</v>
          </cell>
          <cell r="B273" t="str">
            <v>펌프방진(OSM+BMB)</v>
          </cell>
          <cell r="D273" t="str">
            <v>SET</v>
          </cell>
          <cell r="E273">
            <v>136500</v>
          </cell>
          <cell r="F273">
            <v>105000</v>
          </cell>
        </row>
        <row r="274">
          <cell r="A274">
            <v>20168</v>
          </cell>
          <cell r="B274" t="str">
            <v>소화기받침대</v>
          </cell>
          <cell r="C274" t="str">
            <v>3.3KG</v>
          </cell>
          <cell r="D274" t="str">
            <v>EA</v>
          </cell>
          <cell r="E274">
            <v>5000</v>
          </cell>
          <cell r="F274">
            <v>3000</v>
          </cell>
        </row>
        <row r="275">
          <cell r="A275">
            <v>20169</v>
          </cell>
          <cell r="B275" t="str">
            <v>PIPE HANGER</v>
          </cell>
          <cell r="C275" t="str">
            <v>80A</v>
          </cell>
          <cell r="D275" t="str">
            <v>EA</v>
          </cell>
          <cell r="E275">
            <v>1300</v>
          </cell>
          <cell r="F275">
            <v>1000</v>
          </cell>
        </row>
        <row r="276">
          <cell r="A276">
            <v>20170</v>
          </cell>
          <cell r="B276" t="str">
            <v>PIPE HANGER</v>
          </cell>
          <cell r="C276" t="str">
            <v>65A</v>
          </cell>
          <cell r="D276" t="str">
            <v>EA</v>
          </cell>
          <cell r="E276">
            <v>1040</v>
          </cell>
          <cell r="F276">
            <v>800</v>
          </cell>
        </row>
        <row r="277">
          <cell r="A277">
            <v>20171</v>
          </cell>
          <cell r="B277" t="str">
            <v>PIPE HANGER</v>
          </cell>
          <cell r="C277" t="str">
            <v>50A</v>
          </cell>
          <cell r="D277" t="str">
            <v>EA</v>
          </cell>
          <cell r="E277">
            <v>910</v>
          </cell>
          <cell r="F277">
            <v>700</v>
          </cell>
        </row>
        <row r="278">
          <cell r="A278">
            <v>20172</v>
          </cell>
          <cell r="B278" t="str">
            <v>PIPE HANGER</v>
          </cell>
          <cell r="C278" t="str">
            <v>40A</v>
          </cell>
          <cell r="D278" t="str">
            <v>EA</v>
          </cell>
          <cell r="E278">
            <v>780</v>
          </cell>
          <cell r="F278">
            <v>600</v>
          </cell>
        </row>
        <row r="279">
          <cell r="A279">
            <v>20173</v>
          </cell>
          <cell r="B279" t="str">
            <v>PIPE HANGER</v>
          </cell>
          <cell r="C279" t="str">
            <v>32A</v>
          </cell>
          <cell r="D279" t="str">
            <v>EA</v>
          </cell>
          <cell r="E279">
            <v>650</v>
          </cell>
          <cell r="F279">
            <v>500</v>
          </cell>
        </row>
        <row r="280">
          <cell r="A280">
            <v>20174</v>
          </cell>
          <cell r="B280" t="str">
            <v>PIPE HANGER</v>
          </cell>
          <cell r="C280" t="str">
            <v>25A</v>
          </cell>
          <cell r="D280" t="str">
            <v>EA</v>
          </cell>
          <cell r="E280">
            <v>520</v>
          </cell>
          <cell r="F280">
            <v>400</v>
          </cell>
        </row>
        <row r="281">
          <cell r="A281">
            <v>20175</v>
          </cell>
          <cell r="B281" t="str">
            <v>U볼트/너트</v>
          </cell>
          <cell r="C281" t="str">
            <v>200A</v>
          </cell>
          <cell r="D281" t="str">
            <v>EA</v>
          </cell>
        </row>
        <row r="282">
          <cell r="A282">
            <v>20176</v>
          </cell>
          <cell r="B282" t="str">
            <v>U볼트/너트</v>
          </cell>
          <cell r="C282" t="str">
            <v>150A</v>
          </cell>
          <cell r="D282" t="str">
            <v>EA</v>
          </cell>
        </row>
        <row r="283">
          <cell r="A283">
            <v>20177</v>
          </cell>
          <cell r="B283" t="str">
            <v>U볼트/너트</v>
          </cell>
          <cell r="C283" t="str">
            <v>125A</v>
          </cell>
          <cell r="D283" t="str">
            <v>EA</v>
          </cell>
        </row>
        <row r="284">
          <cell r="A284">
            <v>20178</v>
          </cell>
          <cell r="B284" t="str">
            <v>U볼트/너트</v>
          </cell>
          <cell r="C284" t="str">
            <v>100A</v>
          </cell>
          <cell r="D284" t="str">
            <v>EA</v>
          </cell>
          <cell r="E284">
            <v>367</v>
          </cell>
        </row>
        <row r="285">
          <cell r="A285">
            <v>20179</v>
          </cell>
          <cell r="B285" t="str">
            <v>U볼트/너트</v>
          </cell>
          <cell r="C285" t="str">
            <v>80A</v>
          </cell>
          <cell r="D285" t="str">
            <v>EA</v>
          </cell>
          <cell r="E285">
            <v>258</v>
          </cell>
        </row>
        <row r="286">
          <cell r="A286">
            <v>20180</v>
          </cell>
          <cell r="B286" t="str">
            <v>U볼트/너트</v>
          </cell>
          <cell r="C286" t="str">
            <v>65A</v>
          </cell>
          <cell r="D286" t="str">
            <v>EA</v>
          </cell>
          <cell r="E286">
            <v>165</v>
          </cell>
        </row>
        <row r="287">
          <cell r="A287">
            <v>20181</v>
          </cell>
          <cell r="B287" t="str">
            <v>U볼트/너트</v>
          </cell>
          <cell r="C287" t="str">
            <v>50A</v>
          </cell>
          <cell r="D287" t="str">
            <v>EA</v>
          </cell>
          <cell r="E287">
            <v>139</v>
          </cell>
        </row>
        <row r="288">
          <cell r="A288">
            <v>20182</v>
          </cell>
          <cell r="B288" t="str">
            <v>볼트/너트</v>
          </cell>
          <cell r="C288" t="str">
            <v>M16*65L</v>
          </cell>
          <cell r="D288" t="str">
            <v>EA</v>
          </cell>
          <cell r="E288">
            <v>450</v>
          </cell>
          <cell r="F288">
            <v>190</v>
          </cell>
        </row>
        <row r="289">
          <cell r="A289">
            <v>20183</v>
          </cell>
          <cell r="B289" t="str">
            <v>압력탱크</v>
          </cell>
          <cell r="C289" t="str">
            <v>100L</v>
          </cell>
          <cell r="D289" t="str">
            <v>EA</v>
          </cell>
          <cell r="E289">
            <v>350000</v>
          </cell>
          <cell r="F289">
            <v>190000</v>
          </cell>
        </row>
        <row r="290">
          <cell r="A290">
            <v>20184</v>
          </cell>
          <cell r="B290" t="str">
            <v>CO2소화기</v>
          </cell>
          <cell r="C290" t="str">
            <v>50L/B</v>
          </cell>
          <cell r="D290" t="str">
            <v>EA</v>
          </cell>
          <cell r="E290">
            <v>480000</v>
          </cell>
          <cell r="F290">
            <v>300000</v>
          </cell>
        </row>
        <row r="291">
          <cell r="A291">
            <v>20185</v>
          </cell>
          <cell r="B291" t="str">
            <v>CO2소화기</v>
          </cell>
          <cell r="C291" t="str">
            <v>15L/B</v>
          </cell>
          <cell r="D291" t="str">
            <v>EA</v>
          </cell>
          <cell r="E291">
            <v>210000</v>
          </cell>
          <cell r="F291">
            <v>85000</v>
          </cell>
        </row>
        <row r="292">
          <cell r="A292">
            <v>20186</v>
          </cell>
          <cell r="B292" t="str">
            <v>CO2소화기</v>
          </cell>
          <cell r="C292" t="str">
            <v>10L/B</v>
          </cell>
          <cell r="D292" t="str">
            <v>EA</v>
          </cell>
          <cell r="E292">
            <v>165000</v>
          </cell>
          <cell r="F292">
            <v>75000</v>
          </cell>
        </row>
        <row r="293">
          <cell r="A293">
            <v>20187</v>
          </cell>
          <cell r="B293" t="str">
            <v>CO2소화기</v>
          </cell>
          <cell r="C293" t="str">
            <v>5L/B</v>
          </cell>
          <cell r="D293" t="str">
            <v>EA</v>
          </cell>
        </row>
        <row r="294">
          <cell r="A294">
            <v>20188</v>
          </cell>
          <cell r="B294" t="str">
            <v>하론소화기</v>
          </cell>
          <cell r="C294" t="str">
            <v>68KG</v>
          </cell>
          <cell r="D294" t="str">
            <v>EA</v>
          </cell>
        </row>
        <row r="295">
          <cell r="A295">
            <v>20189</v>
          </cell>
          <cell r="B295" t="str">
            <v>하론소화기</v>
          </cell>
          <cell r="C295" t="str">
            <v>46KG</v>
          </cell>
          <cell r="D295" t="str">
            <v>EA</v>
          </cell>
        </row>
        <row r="296">
          <cell r="A296">
            <v>20190</v>
          </cell>
          <cell r="B296" t="str">
            <v>하론소화기</v>
          </cell>
          <cell r="C296" t="str">
            <v>23KG</v>
          </cell>
          <cell r="D296" t="str">
            <v>EA</v>
          </cell>
        </row>
        <row r="297">
          <cell r="A297">
            <v>20191</v>
          </cell>
          <cell r="B297" t="str">
            <v>하론소화기</v>
          </cell>
          <cell r="C297" t="str">
            <v>6.8KG</v>
          </cell>
          <cell r="D297" t="str">
            <v>EA</v>
          </cell>
        </row>
        <row r="298">
          <cell r="A298">
            <v>20192</v>
          </cell>
          <cell r="B298" t="str">
            <v>하론소화기</v>
          </cell>
          <cell r="C298" t="str">
            <v>4.5KG</v>
          </cell>
          <cell r="D298" t="str">
            <v>EA</v>
          </cell>
        </row>
        <row r="299">
          <cell r="A299">
            <v>20193</v>
          </cell>
          <cell r="B299" t="str">
            <v>하론소화기</v>
          </cell>
          <cell r="C299" t="str">
            <v>3.0KG</v>
          </cell>
          <cell r="D299" t="str">
            <v>EA</v>
          </cell>
          <cell r="E299">
            <v>150000</v>
          </cell>
          <cell r="F299">
            <v>70000</v>
          </cell>
        </row>
        <row r="300">
          <cell r="A300">
            <v>20194</v>
          </cell>
          <cell r="B300" t="str">
            <v>하론소화기</v>
          </cell>
          <cell r="C300" t="str">
            <v>2.0KG</v>
          </cell>
          <cell r="D300" t="str">
            <v>EA</v>
          </cell>
        </row>
        <row r="301">
          <cell r="A301">
            <v>20195</v>
          </cell>
          <cell r="B301" t="str">
            <v>하론소화기</v>
          </cell>
          <cell r="C301" t="str">
            <v>1.0KG</v>
          </cell>
          <cell r="D301" t="str">
            <v>EA</v>
          </cell>
        </row>
        <row r="302">
          <cell r="A302">
            <v>20196</v>
          </cell>
          <cell r="B302" t="str">
            <v>물올림탱크</v>
          </cell>
          <cell r="C302" t="str">
            <v>100L</v>
          </cell>
          <cell r="D302" t="str">
            <v>EA</v>
          </cell>
          <cell r="E302">
            <v>215000</v>
          </cell>
          <cell r="F302">
            <v>85000</v>
          </cell>
        </row>
        <row r="303">
          <cell r="A303">
            <v>20197</v>
          </cell>
          <cell r="B303" t="str">
            <v>살수헤드</v>
          </cell>
          <cell r="C303" t="str">
            <v>15A</v>
          </cell>
          <cell r="D303" t="str">
            <v>EA</v>
          </cell>
          <cell r="E303">
            <v>7000</v>
          </cell>
          <cell r="F303">
            <v>4000</v>
          </cell>
        </row>
        <row r="304">
          <cell r="A304">
            <v>20198</v>
          </cell>
          <cell r="B304" t="str">
            <v>살수헤드</v>
          </cell>
          <cell r="C304" t="str">
            <v>20A</v>
          </cell>
          <cell r="D304" t="str">
            <v>EA</v>
          </cell>
          <cell r="E304">
            <v>9000</v>
          </cell>
          <cell r="F304">
            <v>4500</v>
          </cell>
        </row>
        <row r="305">
          <cell r="A305">
            <v>20199</v>
          </cell>
          <cell r="B305" t="str">
            <v>앵글</v>
          </cell>
          <cell r="C305" t="str">
            <v>40MM*5T</v>
          </cell>
          <cell r="D305" t="str">
            <v>M</v>
          </cell>
          <cell r="E305">
            <v>1419.6</v>
          </cell>
          <cell r="F305">
            <v>1092</v>
          </cell>
        </row>
        <row r="306">
          <cell r="A306">
            <v>20200</v>
          </cell>
          <cell r="B306" t="str">
            <v>셋트앙카</v>
          </cell>
          <cell r="C306" t="str">
            <v>3/8"</v>
          </cell>
          <cell r="D306" t="str">
            <v>EA</v>
          </cell>
          <cell r="E306">
            <v>117</v>
          </cell>
          <cell r="F306">
            <v>90</v>
          </cell>
        </row>
        <row r="307">
          <cell r="A307">
            <v>20201</v>
          </cell>
          <cell r="B307" t="str">
            <v>전산볼트</v>
          </cell>
          <cell r="C307" t="str">
            <v>1M</v>
          </cell>
          <cell r="D307" t="str">
            <v>EA</v>
          </cell>
          <cell r="E307">
            <v>1300</v>
          </cell>
          <cell r="F307">
            <v>1000</v>
          </cell>
        </row>
        <row r="308">
          <cell r="A308">
            <v>20202</v>
          </cell>
          <cell r="B308" t="str">
            <v>보온테이프</v>
          </cell>
          <cell r="C308" t="str">
            <v>적색</v>
          </cell>
          <cell r="D308" t="str">
            <v>EA</v>
          </cell>
          <cell r="E308">
            <v>700</v>
          </cell>
        </row>
        <row r="309">
          <cell r="A309">
            <v>20203</v>
          </cell>
          <cell r="B309" t="str">
            <v>방열복, 공기호흡기</v>
          </cell>
          <cell r="C309" t="str">
            <v>SAS500/#UPS-84</v>
          </cell>
          <cell r="D309" t="str">
            <v>SET</v>
          </cell>
          <cell r="E309">
            <v>2707000</v>
          </cell>
          <cell r="F309">
            <v>2151000</v>
          </cell>
        </row>
        <row r="310">
          <cell r="A310">
            <v>20204</v>
          </cell>
          <cell r="B310" t="str">
            <v>후드밸브</v>
          </cell>
          <cell r="C310" t="str">
            <v>150A</v>
          </cell>
          <cell r="D310" t="str">
            <v>EA</v>
          </cell>
          <cell r="E310">
            <v>73943.999999999985</v>
          </cell>
          <cell r="F310">
            <v>56879.999999999993</v>
          </cell>
          <cell r="G310">
            <v>62568</v>
          </cell>
        </row>
        <row r="311">
          <cell r="A311">
            <v>20205</v>
          </cell>
          <cell r="B311" t="str">
            <v>후드밸브</v>
          </cell>
          <cell r="C311" t="str">
            <v>125A</v>
          </cell>
          <cell r="D311" t="str">
            <v>EA</v>
          </cell>
          <cell r="E311">
            <v>63647.999999999993</v>
          </cell>
          <cell r="F311">
            <v>48959.999999999993</v>
          </cell>
          <cell r="G311">
            <v>53856</v>
          </cell>
        </row>
        <row r="312">
          <cell r="A312">
            <v>20206</v>
          </cell>
          <cell r="B312" t="str">
            <v>후드밸브</v>
          </cell>
          <cell r="C312" t="str">
            <v>100A</v>
          </cell>
          <cell r="D312" t="str">
            <v>EA</v>
          </cell>
          <cell r="E312">
            <v>38375.999999999993</v>
          </cell>
          <cell r="F312">
            <v>29519.999999999996</v>
          </cell>
          <cell r="G312">
            <v>32472</v>
          </cell>
        </row>
        <row r="313">
          <cell r="A313">
            <v>20207</v>
          </cell>
          <cell r="B313" t="str">
            <v>후드밸브</v>
          </cell>
          <cell r="C313" t="str">
            <v>80A</v>
          </cell>
          <cell r="D313" t="str">
            <v>EA</v>
          </cell>
          <cell r="E313">
            <v>35567.999999999993</v>
          </cell>
          <cell r="F313">
            <v>27359.999999999996</v>
          </cell>
          <cell r="G313">
            <v>30096</v>
          </cell>
        </row>
        <row r="314">
          <cell r="A314">
            <v>20208</v>
          </cell>
          <cell r="B314" t="str">
            <v>후드밸브</v>
          </cell>
          <cell r="C314" t="str">
            <v>65A</v>
          </cell>
          <cell r="D314" t="str">
            <v>EA</v>
          </cell>
          <cell r="E314">
            <v>30887.999999999996</v>
          </cell>
          <cell r="F314">
            <v>23759.999999999996</v>
          </cell>
          <cell r="G314">
            <v>26136</v>
          </cell>
        </row>
        <row r="315">
          <cell r="A315">
            <v>20209</v>
          </cell>
          <cell r="B315" t="str">
            <v>후드밸브</v>
          </cell>
          <cell r="C315" t="str">
            <v>50A</v>
          </cell>
          <cell r="D315" t="str">
            <v>EA</v>
          </cell>
          <cell r="E315">
            <v>27133.363636363632</v>
          </cell>
          <cell r="F315">
            <v>20871.81818181818</v>
          </cell>
          <cell r="G315">
            <v>22959</v>
          </cell>
        </row>
        <row r="316">
          <cell r="A316">
            <v>20210</v>
          </cell>
          <cell r="B316" t="str">
            <v>02.노무비</v>
          </cell>
        </row>
        <row r="317">
          <cell r="A317">
            <v>20211</v>
          </cell>
          <cell r="B317" t="str">
            <v>노무비</v>
          </cell>
          <cell r="C317" t="str">
            <v>배관공</v>
          </cell>
          <cell r="D317" t="str">
            <v>인</v>
          </cell>
          <cell r="E317">
            <v>51272</v>
          </cell>
        </row>
        <row r="318">
          <cell r="A318">
            <v>20212</v>
          </cell>
          <cell r="B318" t="str">
            <v>노무비</v>
          </cell>
          <cell r="C318" t="str">
            <v>용접공</v>
          </cell>
          <cell r="D318" t="str">
            <v>인</v>
          </cell>
          <cell r="E318">
            <v>58758</v>
          </cell>
        </row>
        <row r="319">
          <cell r="A319">
            <v>20213</v>
          </cell>
          <cell r="B319" t="str">
            <v>노무비</v>
          </cell>
          <cell r="C319" t="str">
            <v>기계설치공</v>
          </cell>
          <cell r="D319" t="str">
            <v>인</v>
          </cell>
          <cell r="E319">
            <v>54111</v>
          </cell>
        </row>
        <row r="320">
          <cell r="A320">
            <v>20214</v>
          </cell>
          <cell r="B320" t="str">
            <v>노무비</v>
          </cell>
          <cell r="C320" t="str">
            <v>보온공</v>
          </cell>
          <cell r="D320" t="str">
            <v>인</v>
          </cell>
          <cell r="E320">
            <v>52961</v>
          </cell>
        </row>
        <row r="321">
          <cell r="A321">
            <v>20215</v>
          </cell>
          <cell r="B321" t="str">
            <v>노무비</v>
          </cell>
          <cell r="C321" t="str">
            <v>보통인부</v>
          </cell>
          <cell r="D321" t="str">
            <v>인</v>
          </cell>
          <cell r="E321">
            <v>37483</v>
          </cell>
        </row>
        <row r="322">
          <cell r="A322">
            <v>20216</v>
          </cell>
          <cell r="B322" t="str">
            <v>공구손료</v>
          </cell>
          <cell r="C322" t="str">
            <v>노무비의3%</v>
          </cell>
          <cell r="D322" t="str">
            <v>식</v>
          </cell>
        </row>
        <row r="323">
          <cell r="A323">
            <v>20217</v>
          </cell>
          <cell r="B323" t="str">
            <v>객석유도등</v>
          </cell>
          <cell r="C323" t="str">
            <v>DC24V</v>
          </cell>
          <cell r="D323" t="str">
            <v>EA</v>
          </cell>
          <cell r="E323">
            <v>35000</v>
          </cell>
          <cell r="F323">
            <v>25000</v>
          </cell>
        </row>
        <row r="324">
          <cell r="A324">
            <v>20218</v>
          </cell>
        </row>
        <row r="325">
          <cell r="A325">
            <v>20219</v>
          </cell>
        </row>
        <row r="326">
          <cell r="A326">
            <v>20220</v>
          </cell>
        </row>
        <row r="327">
          <cell r="A327">
            <v>20221</v>
          </cell>
        </row>
        <row r="328">
          <cell r="A328">
            <v>20222</v>
          </cell>
        </row>
        <row r="329">
          <cell r="A329">
            <v>20223</v>
          </cell>
        </row>
        <row r="330">
          <cell r="A330">
            <v>20224</v>
          </cell>
        </row>
        <row r="331">
          <cell r="A331">
            <v>20225</v>
          </cell>
        </row>
        <row r="332">
          <cell r="A332">
            <v>20226</v>
          </cell>
        </row>
        <row r="333">
          <cell r="A333">
            <v>20227</v>
          </cell>
        </row>
        <row r="334">
          <cell r="A334">
            <v>20228</v>
          </cell>
        </row>
        <row r="335">
          <cell r="A335">
            <v>20229</v>
          </cell>
        </row>
        <row r="336">
          <cell r="A336">
            <v>20230</v>
          </cell>
        </row>
        <row r="337">
          <cell r="A337">
            <v>20231</v>
          </cell>
        </row>
        <row r="338">
          <cell r="A338">
            <v>20232</v>
          </cell>
        </row>
        <row r="339">
          <cell r="A339">
            <v>20233</v>
          </cell>
        </row>
        <row r="340">
          <cell r="A340">
            <v>20234</v>
          </cell>
        </row>
        <row r="341">
          <cell r="A341">
            <v>20235</v>
          </cell>
        </row>
        <row r="342">
          <cell r="A342">
            <v>20236</v>
          </cell>
        </row>
        <row r="343">
          <cell r="A343">
            <v>20237</v>
          </cell>
          <cell r="F343">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
      <sheetName val="여과지동"/>
      <sheetName val="N賃率-職"/>
      <sheetName val="근거서"/>
      <sheetName val="자재단가"/>
      <sheetName val="내역서"/>
      <sheetName val="약품공급2"/>
      <sheetName val="노임단가"/>
      <sheetName val="#REF"/>
      <sheetName val="단가"/>
      <sheetName val="배관배선 단가조사"/>
      <sheetName val="일위대가"/>
      <sheetName val="일위대가집계"/>
      <sheetName val="실행철강하도"/>
      <sheetName val="집계표"/>
      <sheetName val="원가서"/>
      <sheetName val="골조시행"/>
      <sheetName val="내역"/>
      <sheetName val="지급자재"/>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입력"/>
      <sheetName val="C-노임단가"/>
      <sheetName val="실행철강하도"/>
      <sheetName val="제-노임"/>
      <sheetName val="제직재"/>
      <sheetName val="E총15"/>
      <sheetName val="대치판정"/>
      <sheetName val="신우"/>
      <sheetName val="연습"/>
      <sheetName val="개소별수량산출"/>
      <sheetName val="J형측구단위수량"/>
      <sheetName val="터파기및재료"/>
      <sheetName val="자료입력"/>
      <sheetName val="Sheet2"/>
      <sheetName val="조명율"/>
      <sheetName val="1-1"/>
      <sheetName val="J直材4"/>
      <sheetName val="일위대가(가설)"/>
      <sheetName val="교각계산"/>
      <sheetName val="내역"/>
      <sheetName val="단"/>
      <sheetName val="N賃率_職"/>
      <sheetName val="한강운반비"/>
      <sheetName val="갑지(추정)"/>
      <sheetName val="20관리비율"/>
      <sheetName val="구의33고"/>
      <sheetName val="일위"/>
      <sheetName val="용소리교"/>
      <sheetName val="DATE"/>
      <sheetName val="신대방33(적용)"/>
      <sheetName val="I一般比"/>
      <sheetName val="입찰안"/>
      <sheetName val="내역서"/>
      <sheetName val="APT"/>
      <sheetName val="집계표"/>
      <sheetName val="주차구획선수량"/>
      <sheetName val="실행내역서 "/>
      <sheetName val="인테리어"/>
      <sheetName val="빗물받이(910-510-410)"/>
      <sheetName val="#REF"/>
      <sheetName val="공조기휀"/>
      <sheetName val="품셈TABLE"/>
      <sheetName val="직노"/>
      <sheetName val="설-원가"/>
      <sheetName val="설치자재"/>
      <sheetName val="단중"/>
      <sheetName val="기본일위"/>
      <sheetName val="조명시설"/>
      <sheetName val="수목단가"/>
      <sheetName val="노임단가"/>
      <sheetName val="소방사항"/>
      <sheetName val="경율산정.XLS"/>
      <sheetName val="원가계산서"/>
      <sheetName val="수량산출"/>
      <sheetName val="9GNG운반"/>
      <sheetName val="자재비"/>
      <sheetName val="유림총괄"/>
      <sheetName val="일위대가표"/>
      <sheetName val="지구단위계획"/>
      <sheetName val="단가산출"/>
      <sheetName val="다목적갑"/>
      <sheetName val="제작비추산총괄표"/>
      <sheetName val="물량"/>
      <sheetName val="코드"/>
      <sheetName val="공종목록표"/>
      <sheetName val="NP-총정리"/>
      <sheetName val="Total"/>
      <sheetName val="물량산출서(장기간공사-1안)"/>
      <sheetName val="소비자가"/>
      <sheetName val="전신환매도율"/>
      <sheetName val="토목주소"/>
      <sheetName val="프랜트면허"/>
      <sheetName val="노임"/>
      <sheetName val="부하"/>
      <sheetName val="소방"/>
      <sheetName val="유기공정"/>
      <sheetName val="교통대책내역"/>
      <sheetName val="Sheet1"/>
      <sheetName val="건축공사"/>
      <sheetName val="시행후면적"/>
      <sheetName val="수지예산"/>
      <sheetName val="일위대가(1)"/>
      <sheetName val="중기일위대가"/>
      <sheetName val="각형맨홀"/>
      <sheetName val="설직재-1"/>
      <sheetName val="물량표"/>
      <sheetName val="화설내"/>
      <sheetName val="준검 내역서"/>
      <sheetName val="콘크리트타설집계표"/>
      <sheetName val="울산자동제어"/>
      <sheetName val="1안"/>
      <sheetName val="참조자료"/>
      <sheetName val="Sheet3"/>
      <sheetName val="사원등록"/>
      <sheetName val="호봉 (2)"/>
      <sheetName val="보안등"/>
      <sheetName val="골조"/>
      <sheetName val="시설수량표"/>
      <sheetName val="식재수량표"/>
      <sheetName val="산출내역서"/>
      <sheetName val="설계내역서"/>
      <sheetName val="wall"/>
      <sheetName val="단면가정"/>
      <sheetName val="집계"/>
      <sheetName val="공사개요"/>
      <sheetName val="을-ATYPE"/>
      <sheetName val="인사자료총집계"/>
      <sheetName val="간접경상비"/>
      <sheetName val="실행내역"/>
      <sheetName val="분전반일위대가"/>
      <sheetName val="조명율표"/>
      <sheetName val="일위대가"/>
      <sheetName val="기계"/>
      <sheetName val="대로근거"/>
      <sheetName val="중로근거"/>
      <sheetName val="단가산출서"/>
      <sheetName val="금액내역서"/>
      <sheetName val="일위_파일"/>
      <sheetName val="덕전리"/>
      <sheetName val="1.수인터널"/>
      <sheetName val="인공LIST"/>
      <sheetName val="단가(CCTV)"/>
      <sheetName val="차액보증"/>
      <sheetName val="합천내역"/>
      <sheetName val="대창(장성)"/>
      <sheetName val="quotation"/>
      <sheetName val="입찰보고"/>
      <sheetName val="bid"/>
      <sheetName val="코드표"/>
      <sheetName val="금액유형"/>
      <sheetName val="수리결과"/>
      <sheetName val="8.식재일위"/>
      <sheetName val="B시설가격"/>
      <sheetName val="물량산출서"/>
      <sheetName val="중기사용료"/>
      <sheetName val="공사"/>
      <sheetName val="갑지"/>
      <sheetName val="전기일위목록"/>
      <sheetName val="단열-자재"/>
      <sheetName val="산출내역서집계표"/>
      <sheetName val="견적서"/>
      <sheetName val="피벗테이블데이터분석"/>
      <sheetName val="적용단위길이"/>
      <sheetName val="자재"/>
      <sheetName val="FAB별"/>
      <sheetName val="BJJIN"/>
      <sheetName val="식재총괄"/>
      <sheetName val="횡배수관토공수량"/>
      <sheetName val="내역표지"/>
      <sheetName val="단가표"/>
      <sheetName val="정렬"/>
      <sheetName val="우배수"/>
      <sheetName val="오억미만"/>
      <sheetName val="토공사"/>
      <sheetName val="간접"/>
      <sheetName val="200"/>
      <sheetName val="총괄표"/>
      <sheetName val="바닥판"/>
      <sheetName val="입력DATA"/>
      <sheetName val="단가일람"/>
      <sheetName val="조경일람"/>
      <sheetName val="추가예산"/>
      <sheetName val="Baby일위대가"/>
      <sheetName val="을지"/>
      <sheetName val="2공종별예산조서"/>
      <sheetName val="식재가격"/>
      <sheetName val="일위목록"/>
      <sheetName val="금호"/>
      <sheetName val="시화점실행"/>
      <sheetName val="Macro(차단기)"/>
      <sheetName val="골조시행"/>
      <sheetName val="공통자료"/>
      <sheetName val="C_노임단가"/>
      <sheetName val="기계공사"/>
      <sheetName val="발신정보"/>
      <sheetName val="하조서"/>
      <sheetName val="선정요령"/>
      <sheetName val="원가_(2)"/>
      <sheetName val="투찰가"/>
      <sheetName val="배관배선 단가조사"/>
      <sheetName val="일위대가집계"/>
      <sheetName val="흄관기초"/>
      <sheetName val="토공총괄표"/>
      <sheetName val="Sheet9"/>
      <sheetName val="자재단가"/>
      <sheetName val="8)중점관리장비현황"/>
      <sheetName val="9월정산(붙#1)"/>
      <sheetName val="발전세부(시차.붙#2-2)"/>
      <sheetName val="분기정산(붙#2)"/>
      <sheetName val="Sheet6"/>
      <sheetName val="직접비내역서"/>
      <sheetName val="기술지원비"/>
      <sheetName val="건축기성"/>
      <sheetName val="입찰"/>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약품공급2"/>
      <sheetName val="여과지동"/>
      <sheetName val="기초자료"/>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sheet1"/>
      <sheetName val="현장관리비 산출내역"/>
      <sheetName val="일위대가"/>
      <sheetName val="약품설비"/>
      <sheetName val="총괄표"/>
      <sheetName val="대포2교접속"/>
      <sheetName val="천방교접속"/>
      <sheetName val="전체"/>
      <sheetName val="기기리스트"/>
      <sheetName val="3.하중산정4.지지력"/>
      <sheetName val="실행(1)"/>
      <sheetName val="준검 내역서"/>
      <sheetName val="실행철강하도"/>
      <sheetName val="봉양~조차장간고하개명(신설)"/>
      <sheetName val="일위목록"/>
      <sheetName val="밸브설치"/>
      <sheetName val="구조물철거타공정이월"/>
      <sheetName val="전체_1설계"/>
      <sheetName val="건축내역"/>
      <sheetName val="교각1"/>
      <sheetName val="#REF"/>
      <sheetName val="GODO"/>
      <sheetName val="2.대외공문"/>
      <sheetName val="접지수량"/>
      <sheetName val="DATA"/>
      <sheetName val="BLOCK(1)"/>
      <sheetName val="RE9604"/>
      <sheetName val="사급자재"/>
      <sheetName val="건축공사"/>
      <sheetName val="인부신상자료"/>
      <sheetName val="품셈TABLE"/>
      <sheetName val="자재단가"/>
      <sheetName val="금액내역서"/>
      <sheetName val="DATA-UPS"/>
      <sheetName val="예정(3)"/>
      <sheetName val="내역서"/>
      <sheetName val="당진1,2호기전선관설치및접지4차공사내역서-을지"/>
      <sheetName val="요율"/>
      <sheetName val="DATE"/>
      <sheetName val="SG"/>
      <sheetName val="1.취수장"/>
      <sheetName val="공사비총괄"/>
      <sheetName val="문학간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지원28"/>
      <sheetName val="영창26"/>
      <sheetName val="법정18"/>
      <sheetName val="식당20"/>
    </sheetNames>
    <sheetDataSet>
      <sheetData sheetId="0"/>
      <sheetData sheetId="1">
        <row r="3">
          <cell r="A3" t="str">
            <v>영 창 집 계 표</v>
          </cell>
          <cell r="E3" t="str">
            <v>재료비</v>
          </cell>
          <cell r="H3">
            <v>0</v>
          </cell>
          <cell r="I3">
            <v>0</v>
          </cell>
          <cell r="J3">
            <v>0</v>
          </cell>
          <cell r="K3">
            <v>0</v>
          </cell>
          <cell r="L3">
            <v>0</v>
          </cell>
        </row>
        <row r="4">
          <cell r="E4" t="str">
            <v>노무비</v>
          </cell>
          <cell r="H4">
            <v>0</v>
          </cell>
          <cell r="J4">
            <v>0</v>
          </cell>
          <cell r="K4">
            <v>0</v>
          </cell>
          <cell r="L4">
            <v>0</v>
          </cell>
        </row>
        <row r="5">
          <cell r="E5" t="str">
            <v>경  비</v>
          </cell>
          <cell r="H5">
            <v>0</v>
          </cell>
          <cell r="J5">
            <v>0</v>
          </cell>
          <cell r="K5">
            <v>0</v>
          </cell>
          <cell r="L5">
            <v>0</v>
          </cell>
        </row>
        <row r="6">
          <cell r="E6" t="str">
            <v>소  계</v>
          </cell>
          <cell r="H6">
            <v>0</v>
          </cell>
          <cell r="K6">
            <v>0</v>
          </cell>
          <cell r="L6">
            <v>0</v>
          </cell>
        </row>
        <row r="7">
          <cell r="A7" t="str">
            <v>1.가   설   공   사</v>
          </cell>
          <cell r="E7" t="str">
            <v>재료비</v>
          </cell>
          <cell r="H7">
            <v>818926</v>
          </cell>
          <cell r="I7">
            <v>0</v>
          </cell>
          <cell r="J7">
            <v>0</v>
          </cell>
          <cell r="K7">
            <v>818926</v>
          </cell>
          <cell r="L7">
            <v>0</v>
          </cell>
        </row>
        <row r="8">
          <cell r="E8" t="str">
            <v>노무비</v>
          </cell>
          <cell r="H8">
            <v>6690423</v>
          </cell>
          <cell r="J8">
            <v>0</v>
          </cell>
          <cell r="K8">
            <v>6690423</v>
          </cell>
          <cell r="L8">
            <v>0</v>
          </cell>
        </row>
        <row r="9">
          <cell r="E9" t="str">
            <v>경  비</v>
          </cell>
          <cell r="H9">
            <v>0</v>
          </cell>
          <cell r="J9">
            <v>0</v>
          </cell>
          <cell r="K9">
            <v>0</v>
          </cell>
          <cell r="L9">
            <v>0</v>
          </cell>
        </row>
        <row r="10">
          <cell r="E10" t="str">
            <v>소  계</v>
          </cell>
          <cell r="H10">
            <v>7509349</v>
          </cell>
          <cell r="J10">
            <v>0</v>
          </cell>
          <cell r="K10">
            <v>7509349</v>
          </cell>
          <cell r="L10">
            <v>0</v>
          </cell>
        </row>
        <row r="11">
          <cell r="A11" t="str">
            <v>2.기초및토및파일공사</v>
          </cell>
          <cell r="E11" t="str">
            <v>재료비</v>
          </cell>
          <cell r="H11">
            <v>7447145</v>
          </cell>
          <cell r="I11">
            <v>0</v>
          </cell>
          <cell r="J11">
            <v>0</v>
          </cell>
          <cell r="K11">
            <v>12779775</v>
          </cell>
          <cell r="L11">
            <v>5332630</v>
          </cell>
        </row>
        <row r="12">
          <cell r="E12" t="str">
            <v>노무비</v>
          </cell>
          <cell r="H12">
            <v>6465602</v>
          </cell>
          <cell r="J12">
            <v>0</v>
          </cell>
          <cell r="K12">
            <v>7995659</v>
          </cell>
          <cell r="L12">
            <v>1530057</v>
          </cell>
        </row>
        <row r="13">
          <cell r="E13" t="str">
            <v>경  비</v>
          </cell>
          <cell r="H13">
            <v>696840</v>
          </cell>
          <cell r="J13">
            <v>0</v>
          </cell>
          <cell r="K13">
            <v>866493</v>
          </cell>
          <cell r="L13">
            <v>169653</v>
          </cell>
        </row>
        <row r="14">
          <cell r="E14" t="str">
            <v>소  계</v>
          </cell>
          <cell r="H14">
            <v>14609587</v>
          </cell>
          <cell r="J14">
            <v>0</v>
          </cell>
          <cell r="K14">
            <v>21641927</v>
          </cell>
          <cell r="L14">
            <v>7032340</v>
          </cell>
        </row>
        <row r="15">
          <cell r="A15" t="str">
            <v>3.철근 콘크리트 공사</v>
          </cell>
          <cell r="E15" t="str">
            <v>재료비</v>
          </cell>
          <cell r="H15">
            <v>7337209</v>
          </cell>
          <cell r="I15">
            <v>0</v>
          </cell>
          <cell r="J15">
            <v>0</v>
          </cell>
          <cell r="K15">
            <v>7337209</v>
          </cell>
          <cell r="L15">
            <v>0</v>
          </cell>
        </row>
        <row r="16">
          <cell r="E16" t="str">
            <v>노무비</v>
          </cell>
          <cell r="H16">
            <v>35795424</v>
          </cell>
          <cell r="J16">
            <v>0</v>
          </cell>
          <cell r="K16">
            <v>35795424</v>
          </cell>
          <cell r="L16">
            <v>0</v>
          </cell>
        </row>
        <row r="17">
          <cell r="E17" t="str">
            <v>경  비</v>
          </cell>
          <cell r="H17">
            <v>864615</v>
          </cell>
          <cell r="J17">
            <v>0</v>
          </cell>
          <cell r="K17">
            <v>864615</v>
          </cell>
          <cell r="L17">
            <v>0</v>
          </cell>
        </row>
        <row r="18">
          <cell r="E18" t="str">
            <v>소  계</v>
          </cell>
          <cell r="H18">
            <v>43997248</v>
          </cell>
          <cell r="J18">
            <v>0</v>
          </cell>
          <cell r="K18">
            <v>43997248</v>
          </cell>
          <cell r="L18">
            <v>0</v>
          </cell>
        </row>
        <row r="19">
          <cell r="A19" t="str">
            <v>4.목      공      사</v>
          </cell>
          <cell r="E19" t="str">
            <v>재료비</v>
          </cell>
          <cell r="H19">
            <v>17253105</v>
          </cell>
          <cell r="I19">
            <v>0</v>
          </cell>
          <cell r="J19">
            <v>0</v>
          </cell>
          <cell r="K19">
            <v>17253105</v>
          </cell>
          <cell r="L19">
            <v>0</v>
          </cell>
        </row>
        <row r="20">
          <cell r="E20" t="str">
            <v>노무비</v>
          </cell>
          <cell r="H20">
            <v>9809809</v>
          </cell>
          <cell r="J20">
            <v>0</v>
          </cell>
          <cell r="K20">
            <v>9809809</v>
          </cell>
          <cell r="L20">
            <v>0</v>
          </cell>
        </row>
        <row r="21">
          <cell r="E21" t="str">
            <v>경  비</v>
          </cell>
          <cell r="H21">
            <v>0</v>
          </cell>
          <cell r="J21">
            <v>0</v>
          </cell>
          <cell r="K21">
            <v>0</v>
          </cell>
          <cell r="L21">
            <v>0</v>
          </cell>
        </row>
        <row r="22">
          <cell r="E22" t="str">
            <v>소  계</v>
          </cell>
          <cell r="H22">
            <v>27062914</v>
          </cell>
          <cell r="J22">
            <v>0</v>
          </cell>
          <cell r="K22">
            <v>27062914</v>
          </cell>
          <cell r="L22">
            <v>0</v>
          </cell>
        </row>
        <row r="23">
          <cell r="A23" t="str">
            <v>5.조    적   공   사</v>
          </cell>
          <cell r="E23" t="str">
            <v>재료비</v>
          </cell>
          <cell r="H23">
            <v>7515563</v>
          </cell>
          <cell r="I23">
            <v>0</v>
          </cell>
          <cell r="J23">
            <v>0</v>
          </cell>
          <cell r="K23">
            <v>7515563</v>
          </cell>
          <cell r="L23">
            <v>0</v>
          </cell>
        </row>
        <row r="24">
          <cell r="E24" t="str">
            <v>노무비</v>
          </cell>
          <cell r="H24">
            <v>15522580</v>
          </cell>
          <cell r="J24">
            <v>0</v>
          </cell>
          <cell r="K24">
            <v>15522580</v>
          </cell>
          <cell r="L24">
            <v>0</v>
          </cell>
        </row>
        <row r="25">
          <cell r="E25" t="str">
            <v>경  비</v>
          </cell>
          <cell r="H25">
            <v>0</v>
          </cell>
          <cell r="J25">
            <v>0</v>
          </cell>
          <cell r="K25">
            <v>0</v>
          </cell>
          <cell r="L25">
            <v>0</v>
          </cell>
        </row>
        <row r="26">
          <cell r="E26" t="str">
            <v>소  계</v>
          </cell>
          <cell r="H26">
            <v>23038143</v>
          </cell>
          <cell r="J26">
            <v>0</v>
          </cell>
          <cell r="K26">
            <v>23038143</v>
          </cell>
          <cell r="L26">
            <v>0</v>
          </cell>
        </row>
        <row r="27">
          <cell r="A27" t="str">
            <v>6.방   수    공   사</v>
          </cell>
          <cell r="E27" t="str">
            <v>재료비</v>
          </cell>
          <cell r="H27">
            <v>2419906</v>
          </cell>
          <cell r="I27">
            <v>0</v>
          </cell>
          <cell r="J27">
            <v>0</v>
          </cell>
          <cell r="K27">
            <v>2419906</v>
          </cell>
          <cell r="L27">
            <v>0</v>
          </cell>
        </row>
        <row r="28">
          <cell r="E28" t="str">
            <v>노무비</v>
          </cell>
          <cell r="H28">
            <v>15005711</v>
          </cell>
          <cell r="J28">
            <v>0</v>
          </cell>
          <cell r="K28">
            <v>15005711</v>
          </cell>
          <cell r="L28">
            <v>0</v>
          </cell>
        </row>
        <row r="29">
          <cell r="E29" t="str">
            <v>경  비</v>
          </cell>
          <cell r="H29">
            <v>0</v>
          </cell>
          <cell r="J29">
            <v>0</v>
          </cell>
          <cell r="K29">
            <v>0</v>
          </cell>
          <cell r="L29">
            <v>0</v>
          </cell>
        </row>
        <row r="30">
          <cell r="E30" t="str">
            <v>소  계</v>
          </cell>
          <cell r="H30">
            <v>17425617</v>
          </cell>
          <cell r="J30">
            <v>0</v>
          </cell>
          <cell r="K30">
            <v>17425617</v>
          </cell>
          <cell r="L30">
            <v>0</v>
          </cell>
        </row>
        <row r="31">
          <cell r="A31" t="str">
            <v>7.타   일   공   사</v>
          </cell>
          <cell r="E31" t="str">
            <v>재료비</v>
          </cell>
          <cell r="H31">
            <v>599254</v>
          </cell>
          <cell r="I31">
            <v>0</v>
          </cell>
          <cell r="J31">
            <v>0</v>
          </cell>
          <cell r="K31">
            <v>599254</v>
          </cell>
          <cell r="L31">
            <v>0</v>
          </cell>
        </row>
        <row r="32">
          <cell r="E32" t="str">
            <v>노무비</v>
          </cell>
          <cell r="H32">
            <v>1847453</v>
          </cell>
          <cell r="J32">
            <v>0</v>
          </cell>
          <cell r="K32">
            <v>1847453</v>
          </cell>
          <cell r="L32">
            <v>0</v>
          </cell>
        </row>
        <row r="33">
          <cell r="E33" t="str">
            <v>경  비</v>
          </cell>
          <cell r="H33">
            <v>0</v>
          </cell>
          <cell r="J33">
            <v>0</v>
          </cell>
          <cell r="K33">
            <v>0</v>
          </cell>
          <cell r="L33">
            <v>0</v>
          </cell>
        </row>
        <row r="34">
          <cell r="E34" t="str">
            <v>소  계</v>
          </cell>
          <cell r="H34">
            <v>2446707</v>
          </cell>
          <cell r="J34">
            <v>0</v>
          </cell>
          <cell r="K34">
            <v>2446707</v>
          </cell>
          <cell r="L34">
            <v>0</v>
          </cell>
        </row>
        <row r="35">
          <cell r="A35" t="str">
            <v>8.미   장   공   사</v>
          </cell>
          <cell r="E35" t="str">
            <v>재료비</v>
          </cell>
          <cell r="H35">
            <v>532796</v>
          </cell>
          <cell r="I35">
            <v>0</v>
          </cell>
          <cell r="J35">
            <v>0</v>
          </cell>
          <cell r="K35">
            <v>532796</v>
          </cell>
          <cell r="L35">
            <v>0</v>
          </cell>
        </row>
        <row r="36">
          <cell r="E36" t="str">
            <v>노무비</v>
          </cell>
          <cell r="H36">
            <v>28365071</v>
          </cell>
          <cell r="J36">
            <v>0</v>
          </cell>
          <cell r="K36">
            <v>28365071</v>
          </cell>
          <cell r="L36">
            <v>0</v>
          </cell>
        </row>
        <row r="37">
          <cell r="E37" t="str">
            <v>경  비</v>
          </cell>
          <cell r="H37">
            <v>325046</v>
          </cell>
          <cell r="J37">
            <v>0</v>
          </cell>
          <cell r="K37">
            <v>325046</v>
          </cell>
          <cell r="L37">
            <v>0</v>
          </cell>
        </row>
        <row r="38">
          <cell r="E38" t="str">
            <v>소  계</v>
          </cell>
          <cell r="H38">
            <v>29222913</v>
          </cell>
          <cell r="J38">
            <v>0</v>
          </cell>
          <cell r="K38">
            <v>29222913</v>
          </cell>
          <cell r="L38">
            <v>0</v>
          </cell>
        </row>
        <row r="39">
          <cell r="A39" t="str">
            <v>9.창   호   공   사</v>
          </cell>
          <cell r="E39" t="str">
            <v>재료비</v>
          </cell>
          <cell r="H39">
            <v>1321639</v>
          </cell>
          <cell r="I39">
            <v>0</v>
          </cell>
          <cell r="J39">
            <v>0</v>
          </cell>
          <cell r="K39">
            <v>1321639</v>
          </cell>
          <cell r="L39">
            <v>0</v>
          </cell>
        </row>
        <row r="40">
          <cell r="E40" t="str">
            <v>노무비</v>
          </cell>
          <cell r="H40">
            <v>1720641</v>
          </cell>
          <cell r="J40">
            <v>0</v>
          </cell>
          <cell r="K40">
            <v>1720641</v>
          </cell>
          <cell r="L40">
            <v>0</v>
          </cell>
        </row>
        <row r="41">
          <cell r="E41" t="str">
            <v>경  비</v>
          </cell>
          <cell r="H41">
            <v>0</v>
          </cell>
          <cell r="J41">
            <v>0</v>
          </cell>
          <cell r="K41">
            <v>0</v>
          </cell>
          <cell r="L41">
            <v>0</v>
          </cell>
        </row>
        <row r="42">
          <cell r="E42" t="str">
            <v>소  계</v>
          </cell>
          <cell r="H42">
            <v>3042280</v>
          </cell>
          <cell r="J42">
            <v>0</v>
          </cell>
          <cell r="K42">
            <v>3042280</v>
          </cell>
          <cell r="L42">
            <v>0</v>
          </cell>
        </row>
        <row r="43">
          <cell r="A43" t="str">
            <v>10.유   리   공   사</v>
          </cell>
          <cell r="E43" t="str">
            <v>재료비</v>
          </cell>
          <cell r="H43">
            <v>51169</v>
          </cell>
          <cell r="I43">
            <v>0</v>
          </cell>
          <cell r="J43">
            <v>0</v>
          </cell>
          <cell r="K43">
            <v>51169</v>
          </cell>
          <cell r="L43">
            <v>0</v>
          </cell>
        </row>
        <row r="44">
          <cell r="E44" t="str">
            <v>노무비</v>
          </cell>
          <cell r="H44">
            <v>180968</v>
          </cell>
          <cell r="J44">
            <v>0</v>
          </cell>
          <cell r="K44">
            <v>180968</v>
          </cell>
          <cell r="L44">
            <v>0</v>
          </cell>
        </row>
        <row r="45">
          <cell r="E45" t="str">
            <v>경  비</v>
          </cell>
          <cell r="H45">
            <v>0</v>
          </cell>
          <cell r="J45">
            <v>0</v>
          </cell>
          <cell r="K45">
            <v>0</v>
          </cell>
          <cell r="L45">
            <v>0</v>
          </cell>
        </row>
        <row r="46">
          <cell r="E46" t="str">
            <v>소  계</v>
          </cell>
          <cell r="H46">
            <v>232137</v>
          </cell>
          <cell r="J46">
            <v>0</v>
          </cell>
          <cell r="K46">
            <v>232137</v>
          </cell>
          <cell r="L46">
            <v>0</v>
          </cell>
        </row>
        <row r="47">
          <cell r="A47" t="str">
            <v>11.금   속   공   사</v>
          </cell>
          <cell r="E47" t="str">
            <v>재료비</v>
          </cell>
          <cell r="H47">
            <v>218133</v>
          </cell>
          <cell r="I47">
            <v>0</v>
          </cell>
          <cell r="J47">
            <v>0</v>
          </cell>
          <cell r="K47">
            <v>218133</v>
          </cell>
          <cell r="L47">
            <v>0</v>
          </cell>
        </row>
        <row r="48">
          <cell r="E48" t="str">
            <v>노무비</v>
          </cell>
          <cell r="H48">
            <v>267184</v>
          </cell>
          <cell r="J48">
            <v>0</v>
          </cell>
          <cell r="K48">
            <v>267184</v>
          </cell>
          <cell r="L48">
            <v>0</v>
          </cell>
        </row>
        <row r="49">
          <cell r="E49" t="str">
            <v>경  비</v>
          </cell>
          <cell r="H49">
            <v>231</v>
          </cell>
          <cell r="J49">
            <v>0</v>
          </cell>
          <cell r="K49">
            <v>231</v>
          </cell>
          <cell r="L49">
            <v>0</v>
          </cell>
        </row>
        <row r="50">
          <cell r="E50" t="str">
            <v>소  계</v>
          </cell>
          <cell r="H50">
            <v>485548</v>
          </cell>
          <cell r="J50">
            <v>0</v>
          </cell>
          <cell r="K50">
            <v>485548</v>
          </cell>
          <cell r="L50">
            <v>0</v>
          </cell>
        </row>
        <row r="51">
          <cell r="A51" t="str">
            <v>12.수   장   공   사</v>
          </cell>
          <cell r="E51" t="str">
            <v>재료비</v>
          </cell>
          <cell r="H51">
            <v>6206861</v>
          </cell>
          <cell r="I51">
            <v>0</v>
          </cell>
          <cell r="J51">
            <v>0</v>
          </cell>
          <cell r="K51">
            <v>6206861</v>
          </cell>
          <cell r="L51">
            <v>0</v>
          </cell>
        </row>
        <row r="52">
          <cell r="E52" t="str">
            <v>노무비</v>
          </cell>
          <cell r="H52">
            <v>4066119</v>
          </cell>
          <cell r="J52">
            <v>0</v>
          </cell>
          <cell r="K52">
            <v>4066119</v>
          </cell>
          <cell r="L52">
            <v>0</v>
          </cell>
        </row>
        <row r="53">
          <cell r="E53" t="str">
            <v>경  비</v>
          </cell>
          <cell r="H53">
            <v>0</v>
          </cell>
          <cell r="J53">
            <v>0</v>
          </cell>
          <cell r="K53">
            <v>0</v>
          </cell>
          <cell r="L53">
            <v>0</v>
          </cell>
        </row>
        <row r="54">
          <cell r="E54" t="str">
            <v>소  계</v>
          </cell>
          <cell r="H54">
            <v>10272980</v>
          </cell>
          <cell r="J54">
            <v>0</v>
          </cell>
          <cell r="K54">
            <v>10272980</v>
          </cell>
          <cell r="L54">
            <v>0</v>
          </cell>
        </row>
        <row r="55">
          <cell r="A55" t="str">
            <v>13.도   장   공   사</v>
          </cell>
          <cell r="E55" t="str">
            <v>재료비</v>
          </cell>
          <cell r="H55">
            <v>1278957</v>
          </cell>
          <cell r="I55">
            <v>0</v>
          </cell>
          <cell r="J55">
            <v>0</v>
          </cell>
          <cell r="K55">
            <v>1278957</v>
          </cell>
          <cell r="L55">
            <v>0</v>
          </cell>
        </row>
        <row r="56">
          <cell r="E56" t="str">
            <v>노무비</v>
          </cell>
          <cell r="H56">
            <v>7301079</v>
          </cell>
          <cell r="J56">
            <v>0</v>
          </cell>
          <cell r="K56">
            <v>7301079</v>
          </cell>
          <cell r="L56">
            <v>0</v>
          </cell>
        </row>
        <row r="57">
          <cell r="E57" t="str">
            <v>경  비</v>
          </cell>
          <cell r="H57">
            <v>0</v>
          </cell>
          <cell r="J57">
            <v>0</v>
          </cell>
          <cell r="K57">
            <v>0</v>
          </cell>
          <cell r="L57">
            <v>0</v>
          </cell>
        </row>
        <row r="58">
          <cell r="E58" t="str">
            <v>소  계</v>
          </cell>
          <cell r="H58">
            <v>8580036</v>
          </cell>
          <cell r="J58">
            <v>0</v>
          </cell>
          <cell r="K58">
            <v>8580036</v>
          </cell>
          <cell r="L58">
            <v>0</v>
          </cell>
        </row>
        <row r="59">
          <cell r="A59" t="str">
            <v>14.지붕 및 홈통공사</v>
          </cell>
          <cell r="E59" t="str">
            <v>재료비</v>
          </cell>
          <cell r="H59">
            <v>6331401</v>
          </cell>
          <cell r="I59">
            <v>0</v>
          </cell>
          <cell r="J59">
            <v>0</v>
          </cell>
          <cell r="K59">
            <v>6331401</v>
          </cell>
          <cell r="L59">
            <v>0</v>
          </cell>
        </row>
        <row r="60">
          <cell r="E60" t="str">
            <v>노무비</v>
          </cell>
          <cell r="H60">
            <v>10492009</v>
          </cell>
          <cell r="J60">
            <v>0</v>
          </cell>
          <cell r="K60">
            <v>10492009</v>
          </cell>
          <cell r="L60">
            <v>0</v>
          </cell>
        </row>
        <row r="61">
          <cell r="E61" t="str">
            <v>경  비</v>
          </cell>
          <cell r="H61">
            <v>0</v>
          </cell>
          <cell r="J61">
            <v>0</v>
          </cell>
          <cell r="K61">
            <v>0</v>
          </cell>
          <cell r="L61">
            <v>0</v>
          </cell>
        </row>
        <row r="62">
          <cell r="E62" t="str">
            <v>소  계</v>
          </cell>
          <cell r="H62">
            <v>16823410</v>
          </cell>
          <cell r="J62">
            <v>0</v>
          </cell>
          <cell r="K62">
            <v>16823410</v>
          </cell>
          <cell r="L62">
            <v>0</v>
          </cell>
        </row>
        <row r="63">
          <cell r="A63" t="str">
            <v>15.잡     공     사</v>
          </cell>
          <cell r="E63" t="str">
            <v>재료비</v>
          </cell>
          <cell r="H63">
            <v>160850</v>
          </cell>
          <cell r="I63">
            <v>0</v>
          </cell>
          <cell r="J63">
            <v>0</v>
          </cell>
          <cell r="K63">
            <v>160850</v>
          </cell>
          <cell r="L63">
            <v>0</v>
          </cell>
        </row>
        <row r="64">
          <cell r="E64" t="str">
            <v>노무비</v>
          </cell>
          <cell r="H64">
            <v>466391</v>
          </cell>
          <cell r="J64">
            <v>0</v>
          </cell>
          <cell r="K64">
            <v>466391</v>
          </cell>
          <cell r="L64">
            <v>0</v>
          </cell>
        </row>
        <row r="65">
          <cell r="E65" t="str">
            <v>경  비</v>
          </cell>
          <cell r="H65">
            <v>0</v>
          </cell>
          <cell r="J65">
            <v>0</v>
          </cell>
          <cell r="K65">
            <v>0</v>
          </cell>
          <cell r="L65">
            <v>0</v>
          </cell>
        </row>
        <row r="66">
          <cell r="E66" t="str">
            <v>소  계</v>
          </cell>
          <cell r="H66">
            <v>627241</v>
          </cell>
          <cell r="J66">
            <v>0</v>
          </cell>
          <cell r="K66">
            <v>627241</v>
          </cell>
          <cell r="L66">
            <v>0</v>
          </cell>
        </row>
        <row r="67">
          <cell r="A67" t="str">
            <v>16.자재 및 운방공사</v>
          </cell>
          <cell r="E67" t="str">
            <v>재료비</v>
          </cell>
          <cell r="H67">
            <v>2385901</v>
          </cell>
          <cell r="I67">
            <v>0</v>
          </cell>
          <cell r="J67">
            <v>0</v>
          </cell>
          <cell r="K67">
            <v>2385901</v>
          </cell>
          <cell r="L67">
            <v>0</v>
          </cell>
        </row>
        <row r="68">
          <cell r="E68" t="str">
            <v>노무비</v>
          </cell>
          <cell r="H68">
            <v>0</v>
          </cell>
          <cell r="J68">
            <v>0</v>
          </cell>
          <cell r="K68">
            <v>0</v>
          </cell>
          <cell r="L68">
            <v>0</v>
          </cell>
        </row>
        <row r="69">
          <cell r="E69" t="str">
            <v>경  비</v>
          </cell>
          <cell r="H69">
            <v>0</v>
          </cell>
          <cell r="J69">
            <v>0</v>
          </cell>
          <cell r="K69">
            <v>0</v>
          </cell>
          <cell r="L69">
            <v>0</v>
          </cell>
        </row>
        <row r="70">
          <cell r="E70" t="str">
            <v>소  계</v>
          </cell>
          <cell r="H70">
            <v>2385901</v>
          </cell>
          <cell r="J70">
            <v>0</v>
          </cell>
          <cell r="K70">
            <v>2385901</v>
          </cell>
          <cell r="L70">
            <v>0</v>
          </cell>
        </row>
        <row r="71">
          <cell r="A71" t="str">
            <v>합        계</v>
          </cell>
          <cell r="E71" t="str">
            <v>재료비</v>
          </cell>
          <cell r="H71">
            <v>61878815</v>
          </cell>
          <cell r="K71">
            <v>67211445</v>
          </cell>
          <cell r="L71">
            <v>5332630</v>
          </cell>
        </row>
        <row r="72">
          <cell r="E72" t="str">
            <v>노무비</v>
          </cell>
          <cell r="H72">
            <v>143996464</v>
          </cell>
          <cell r="K72">
            <v>145526521</v>
          </cell>
          <cell r="L72">
            <v>1530057</v>
          </cell>
        </row>
        <row r="73">
          <cell r="E73" t="str">
            <v>경  비</v>
          </cell>
          <cell r="H73">
            <v>1886732</v>
          </cell>
          <cell r="K73">
            <v>2056385</v>
          </cell>
          <cell r="L73">
            <v>169653</v>
          </cell>
        </row>
        <row r="74">
          <cell r="E74" t="str">
            <v>소  계</v>
          </cell>
          <cell r="H74">
            <v>207762011</v>
          </cell>
          <cell r="K74">
            <v>214794351</v>
          </cell>
          <cell r="L74">
            <v>7032340</v>
          </cell>
        </row>
      </sheetData>
      <sheetData sheetId="2"/>
      <sheetData sheetId="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C-직노1"/>
      <sheetName val="D-경비1"/>
      <sheetName val="일위대가 집계표"/>
      <sheetName val="일위대가목록"/>
      <sheetName val="일위대가"/>
      <sheetName val="실행내역"/>
      <sheetName val="직노"/>
      <sheetName val="6PILE  (돌출)"/>
      <sheetName val="건축내역"/>
      <sheetName val="J直材4"/>
      <sheetName val="대,유,램"/>
      <sheetName val="중기사용료"/>
      <sheetName val="N賃率_職"/>
      <sheetName val="70%"/>
      <sheetName val="전선 및 전선관"/>
      <sheetName val="인건비(VOICE)"/>
      <sheetName val="ilch"/>
      <sheetName val="국별인원"/>
      <sheetName val="2공구산출내역"/>
      <sheetName val="명세서"/>
      <sheetName val="I一般比"/>
      <sheetName val="터파기및재료"/>
      <sheetName val="Sheet1"/>
      <sheetName val="용산1(해보)"/>
      <sheetName val="동원인원"/>
      <sheetName val="일위대가(4층원격)"/>
      <sheetName val="일위목록"/>
      <sheetName val="패널"/>
      <sheetName val="1안"/>
      <sheetName val="입찰안"/>
      <sheetName val="단가산출목록표"/>
      <sheetName val="1000 DB구축 부표"/>
      <sheetName val="DATE"/>
      <sheetName val="설계내역서"/>
      <sheetName val="내역서1999.8최종"/>
      <sheetName val="1차 내역서"/>
      <sheetName val="정산"/>
      <sheetName val="쌍송교"/>
      <sheetName val="수지예산"/>
      <sheetName val="제-노임"/>
      <sheetName val="설직재-1"/>
      <sheetName val="전차선로 물량표"/>
      <sheetName val="한강운반비"/>
      <sheetName val="#REF"/>
      <sheetName val="노임"/>
      <sheetName val="자재"/>
      <sheetName val="시설물기초"/>
      <sheetName val="수량산출"/>
      <sheetName val="파일의이용"/>
      <sheetName val="10.공통-노임단가"/>
      <sheetName val="일위대가표(유단가)"/>
      <sheetName val="단가산출"/>
      <sheetName val="표지1"/>
      <sheetName val="별첨-기계경비 산출목록"/>
      <sheetName val="단가조사"/>
      <sheetName val="기자재비"/>
      <sheetName val="단가 "/>
      <sheetName val="일위대가 (PM)"/>
      <sheetName val="중기사용료산출근거"/>
      <sheetName val="단가 및 재료비"/>
      <sheetName val="노임단가표"/>
      <sheetName val="자재단가표"/>
      <sheetName val="갑지"/>
      <sheetName val="집계표"/>
      <sheetName val="SAMPLE"/>
      <sheetName val="옥외 전력간선공사"/>
      <sheetName val="시설장비부하계산서"/>
      <sheetName val="위치조서"/>
      <sheetName val="내역서"/>
      <sheetName val="산출목록표"/>
      <sheetName val="20관리비율"/>
      <sheetName val="참조자료"/>
      <sheetName val="추가대화"/>
      <sheetName val="제경집계"/>
      <sheetName val="조명시설"/>
      <sheetName val="CAUDIT"/>
      <sheetName val="대목"/>
      <sheetName val="단가산출목록"/>
      <sheetName val="실적공사비단가"/>
      <sheetName val="대가"/>
      <sheetName val="Sheet3"/>
      <sheetName val="AV시스템"/>
      <sheetName val="DATA"/>
      <sheetName val="데이타"/>
      <sheetName val="내역서2안"/>
      <sheetName val="원가_(2)"/>
      <sheetName val="6PILE__(돌출)"/>
      <sheetName val="일위대가_집계표"/>
      <sheetName val="전선_및_전선관"/>
      <sheetName val="1000_DB구축_부표"/>
      <sheetName val="CT "/>
      <sheetName val="전기외주내역"/>
      <sheetName val="설계명세서"/>
      <sheetName val="유림골조"/>
      <sheetName val="건물"/>
      <sheetName val="원가계산서"/>
      <sheetName val="가로등내역서"/>
      <sheetName val="GISDB_단가산출목록"/>
      <sheetName val="GISDB_단가산출표"/>
      <sheetName val="기본일위"/>
      <sheetName val="인건비"/>
      <sheetName val="9509"/>
      <sheetName val="공정량산출내역서 "/>
      <sheetName val="5흙막이"/>
      <sheetName val="노임이"/>
      <sheetName val="견적서"/>
      <sheetName val="공종단가"/>
      <sheetName val="8.PILE  (돌출)"/>
      <sheetName val="재료"/>
      <sheetName val="설치자재"/>
      <sheetName val="일용노임단가2001상"/>
      <sheetName val="단"/>
      <sheetName val="자료"/>
      <sheetName val="을"/>
      <sheetName val="물량산출(지점)"/>
      <sheetName val="골조시행"/>
      <sheetName val="노임단가"/>
      <sheetName val="일위대가표(교체)"/>
      <sheetName val="2000시행총괄"/>
      <sheetName val="산출"/>
      <sheetName val="자재단가"/>
      <sheetName val="증감대비"/>
      <sheetName val="구리토평1전기"/>
      <sheetName val="대"/>
      <sheetName val="식재일위대가"/>
      <sheetName val="도로정위치부표"/>
      <sheetName val="도로조사부표"/>
      <sheetName val="CATV"/>
      <sheetName val="2-1. 경관조명 내역총괄표"/>
      <sheetName val="경율산정.XLS"/>
      <sheetName val="ABUT수량-A1"/>
      <sheetName val="INPUT"/>
      <sheetName val="WORK"/>
      <sheetName val="금액내역서"/>
      <sheetName val="전기"/>
      <sheetName val="날개벽"/>
      <sheetName val="동원(3)"/>
      <sheetName val="노무비단가"/>
      <sheetName val="내역1"/>
      <sheetName val="화해(함평)"/>
      <sheetName val="화해(장성)"/>
      <sheetName val="시설물일위"/>
      <sheetName val="수량산출1"/>
      <sheetName val="Baby일위대가"/>
      <sheetName val="불법주정차"/>
      <sheetName val="Sheet4"/>
      <sheetName val="단가기준"/>
      <sheetName val="현장경비"/>
      <sheetName val="공문"/>
      <sheetName val="현장관리비"/>
      <sheetName val="단가조사서"/>
      <sheetName val="일위대가(출입)"/>
      <sheetName val="기준FACTOR"/>
      <sheetName val="9811"/>
      <sheetName val="단가산출서"/>
      <sheetName val="횡 연장"/>
      <sheetName val="암거단위"/>
      <sheetName val="일위대가(가설)"/>
      <sheetName val="ELECTRIC"/>
      <sheetName val="공사비"/>
      <sheetName val="차액보증"/>
      <sheetName val="소방"/>
      <sheetName val="정부노임단가"/>
      <sheetName val="전력"/>
      <sheetName val="특수선일위대가"/>
      <sheetName val="3련 BOX"/>
      <sheetName val="예정공정표 (2)"/>
      <sheetName val="노무비"/>
      <sheetName val="96작생능"/>
      <sheetName val="환율"/>
      <sheetName val="Sheet13"/>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PANEL가격"/>
      <sheetName val="일위"/>
      <sheetName val="내역"/>
      <sheetName val="2-3.공사비내역서"/>
      <sheetName val="4-2. 기계경비산출"/>
      <sheetName val="7.노무비 근거"/>
      <sheetName val="3-2.일위대가"/>
      <sheetName val="전국현황"/>
      <sheetName val="일위(PN)"/>
      <sheetName val="COST"/>
      <sheetName val="Mc1"/>
      <sheetName val="인원계획-미화"/>
      <sheetName val="익산"/>
      <sheetName val="DWG-CAB-I"/>
      <sheetName val="Sheet14"/>
      <sheetName val="이토변실(A3-LINE)"/>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TRE TABLE"/>
      <sheetName val="생산량"/>
      <sheetName val="판매가격(정리)"/>
      <sheetName val="주문"/>
      <sheetName val="적현로"/>
      <sheetName val="기본사항"/>
      <sheetName val="Sheet5"/>
      <sheetName val="기본입력"/>
      <sheetName val="OPGW기별"/>
      <sheetName val="단가표"/>
      <sheetName val="내역5"/>
      <sheetName val="대가단최종"/>
      <sheetName val="전기일위목록"/>
      <sheetName val="S&amp;R"/>
      <sheetName val="wall"/>
      <sheetName val="산출기초"/>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동력기별"/>
      <sheetName val="단가대비"/>
      <sheetName val="COVER"/>
      <sheetName val="총 원가계산"/>
      <sheetName val="물량표"/>
      <sheetName val="단가산출서_토목"/>
      <sheetName val="공사내역"/>
      <sheetName val="일용직내역"/>
      <sheetName val="길어깨(현황)"/>
      <sheetName val="BOX전기내역"/>
      <sheetName val="일명"/>
      <sheetName val="일명95"/>
      <sheetName val="일비"/>
      <sheetName val="일비95"/>
      <sheetName val="경명"/>
      <sheetName val="경명95"/>
      <sheetName val="경배"/>
      <sheetName val="경배95"/>
      <sheetName val="임율95"/>
      <sheetName val="간노비"/>
      <sheetName val="간노비95"/>
      <sheetName val="철거산출근거"/>
      <sheetName val="Y-WORK"/>
      <sheetName val="EXPENSE"/>
      <sheetName val="갑지1"/>
      <sheetName val="연부97-1"/>
      <sheetName val="수목표준대가"/>
      <sheetName val="돈암사업"/>
      <sheetName val="기초자료입력"/>
      <sheetName val="도근좌표"/>
      <sheetName val="덤프"/>
      <sheetName val="석재다짐"/>
      <sheetName val="소운반"/>
      <sheetName val="아스콘"/>
      <sheetName val="장비"/>
      <sheetName val="실행내역서"/>
      <sheetName val="2분기평가"/>
      <sheetName val="2000년1차"/>
      <sheetName val="6. 직접경비"/>
      <sheetName val="설계서"/>
      <sheetName val="부하계산서"/>
      <sheetName val="BEND LOSS"/>
      <sheetName val="설계서식"/>
      <sheetName val="램머"/>
      <sheetName val="기계경비(시간당)"/>
      <sheetName val="수량산출2"/>
      <sheetName val="일위_파일"/>
      <sheetName val="물량"/>
      <sheetName val="7.수지"/>
      <sheetName val="ITEM"/>
      <sheetName val="배관내역"/>
      <sheetName val="예산내역"/>
      <sheetName val="총괄수지표"/>
      <sheetName val="설계내역2"/>
      <sheetName val="출력은 금물"/>
      <sheetName val=" 갑  지 "/>
      <sheetName val="도급예산내역서총괄표"/>
      <sheetName val="설계산출기초"/>
      <sheetName val="건축일위"/>
      <sheetName val="그라우팅일위"/>
      <sheetName val="단가및재료비"/>
      <sheetName val="여과지동"/>
      <sheetName val="기초자료"/>
      <sheetName val="기초일위"/>
      <sheetName val="시설일위"/>
      <sheetName val="조명일위"/>
      <sheetName val="관급"/>
      <sheetName val="데리네이타현황"/>
      <sheetName val="A1"/>
      <sheetName val="회사정보"/>
      <sheetName val="※참고자료※"/>
      <sheetName val="공정량산출내역서_"/>
      <sheetName val="단가_"/>
      <sheetName val="일위대가_(PM)"/>
      <sheetName val="예정공정표_(2)"/>
      <sheetName val="8_PILE__(돌출)"/>
      <sheetName val="물량master"/>
      <sheetName val="식음료"/>
      <sheetName val="data spec"/>
      <sheetName val="깨기"/>
      <sheetName val="공사개요"/>
      <sheetName val="내역전기"/>
      <sheetName val="중기목록표"/>
      <sheetName val="표지"/>
      <sheetName val="설비원가"/>
      <sheetName val="중기일위대가"/>
      <sheetName val="기성2"/>
      <sheetName val="총체보활공정표"/>
      <sheetName val="단위단가"/>
      <sheetName val="요율"/>
      <sheetName val="물가대비표"/>
      <sheetName val="단가(1)"/>
      <sheetName val="BS"/>
      <sheetName val="물량내역"/>
      <sheetName val="가도공"/>
      <sheetName val="산출내역서"/>
      <sheetName val="cp-e1"/>
      <sheetName val="기준표"/>
      <sheetName val="현황"/>
      <sheetName val="프린터현황"/>
      <sheetName val="공예율"/>
      <sheetName val="#3E1_GCR"/>
      <sheetName val="품셈적용 자료"/>
      <sheetName val="설계예산서"/>
      <sheetName val="시설물"/>
      <sheetName val="유지관리"/>
      <sheetName val="산출내역서 (2)"/>
      <sheetName val="시중노임"/>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직종별노임단가표"/>
      <sheetName val="변경내역"/>
      <sheetName val="기계경비총괄표"/>
      <sheetName val="일위대가_현장"/>
      <sheetName val="HW"/>
      <sheetName val="범용도입(1차)"/>
      <sheetName val="SW"/>
      <sheetName val="적용기준표(98년상반기)"/>
      <sheetName val="5-1.설계명세서"/>
      <sheetName val="공사계획서"/>
      <sheetName val="산근"/>
      <sheetName val="노임단가(전기·통신)"/>
      <sheetName val="설계"/>
      <sheetName val="정산내역서"/>
      <sheetName val="Sheet2"/>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7">
          <cell r="I7">
            <v>0</v>
          </cell>
        </row>
      </sheetData>
      <sheetData sheetId="17">
        <row r="7">
          <cell r="I7">
            <v>0</v>
          </cell>
        </row>
      </sheetData>
      <sheetData sheetId="18">
        <row r="7">
          <cell r="I7">
            <v>0</v>
          </cell>
        </row>
      </sheetData>
      <sheetData sheetId="19">
        <row r="7">
          <cell r="I7">
            <v>0</v>
          </cell>
        </row>
      </sheetData>
      <sheetData sheetId="20">
        <row r="7">
          <cell r="I7">
            <v>0</v>
          </cell>
        </row>
      </sheetData>
      <sheetData sheetId="21">
        <row r="7">
          <cell r="I7">
            <v>0</v>
          </cell>
        </row>
      </sheetData>
      <sheetData sheetId="22">
        <row r="7">
          <cell r="I7">
            <v>0</v>
          </cell>
        </row>
      </sheetData>
      <sheetData sheetId="23">
        <row r="7">
          <cell r="I7">
            <v>0</v>
          </cell>
        </row>
      </sheetData>
      <sheetData sheetId="24">
        <row r="7">
          <cell r="I7">
            <v>0</v>
          </cell>
        </row>
      </sheetData>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ow r="7">
          <cell r="I7" t="str">
            <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sheetData sheetId="412"/>
      <sheetData sheetId="413" refreshError="1"/>
      <sheetData sheetId="4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갑지A"/>
      <sheetName val="원가계산서(공종별)"/>
      <sheetName val="공종별집계표"/>
      <sheetName val="공종별내역서"/>
      <sheetName val="공사설정"/>
    </sheetNames>
    <sheetDataSet>
      <sheetData sheetId="0" refreshError="1"/>
      <sheetData sheetId="1"/>
      <sheetData sheetId="2" refreshError="1"/>
      <sheetData sheetId="3" refreshError="1"/>
      <sheetData sheetId="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F5D4B-3C09-40CF-B3E4-F99C3A9D6ED0}">
  <dimension ref="A1:P20"/>
  <sheetViews>
    <sheetView tabSelected="1" zoomScale="70" zoomScaleNormal="70" workbookViewId="0">
      <selection activeCell="G26" sqref="G26"/>
    </sheetView>
  </sheetViews>
  <sheetFormatPr defaultColWidth="9.125" defaultRowHeight="16.5" x14ac:dyDescent="0.3"/>
  <cols>
    <col min="1" max="1" width="1.25" style="62" customWidth="1"/>
    <col min="2" max="2" width="11.25" style="62" customWidth="1"/>
    <col min="3" max="4" width="12.5" style="62" customWidth="1"/>
    <col min="5" max="5" width="11.25" style="62" customWidth="1"/>
    <col min="6" max="7" width="12.5" style="62" customWidth="1"/>
    <col min="8" max="8" width="11.25" style="62" customWidth="1"/>
    <col min="9" max="10" width="12.5" style="62" customWidth="1"/>
    <col min="11" max="11" width="11.25" style="62" customWidth="1"/>
    <col min="12" max="17" width="12.5" style="62" customWidth="1"/>
    <col min="18" max="16384" width="9.125" style="62"/>
  </cols>
  <sheetData>
    <row r="1" spans="1:16" ht="50.25" thickBot="1" x14ac:dyDescent="0.9">
      <c r="B1" s="68" t="s">
        <v>2937</v>
      </c>
      <c r="C1" s="68"/>
      <c r="D1" s="68"/>
      <c r="E1" s="68"/>
      <c r="F1" s="68"/>
      <c r="G1" s="68"/>
      <c r="H1" s="68"/>
      <c r="I1" s="68"/>
      <c r="J1" s="68"/>
      <c r="K1" s="68"/>
      <c r="L1" s="68"/>
      <c r="M1" s="68"/>
      <c r="N1" s="68"/>
      <c r="O1" s="68"/>
      <c r="P1" s="68"/>
    </row>
    <row r="2" spans="1:16" ht="27" thickBot="1" x14ac:dyDescent="0.35">
      <c r="A2" s="63" t="s">
        <v>52</v>
      </c>
      <c r="B2" s="64" t="s">
        <v>2938</v>
      </c>
      <c r="C2" s="69" t="s">
        <v>52</v>
      </c>
      <c r="D2" s="70"/>
      <c r="E2" s="64" t="s">
        <v>2939</v>
      </c>
      <c r="F2" s="69" t="s">
        <v>52</v>
      </c>
      <c r="G2" s="70"/>
      <c r="H2" s="64" t="s">
        <v>2940</v>
      </c>
      <c r="I2" s="69" t="s">
        <v>52</v>
      </c>
      <c r="J2" s="70"/>
      <c r="K2" s="64" t="s">
        <v>2941</v>
      </c>
      <c r="L2" s="69" t="s">
        <v>52</v>
      </c>
      <c r="M2" s="70"/>
      <c r="N2" s="69"/>
      <c r="O2" s="71"/>
      <c r="P2" s="70"/>
    </row>
    <row r="3" spans="1:16" ht="37.5" customHeight="1" x14ac:dyDescent="0.3">
      <c r="B3" s="74" t="s">
        <v>52</v>
      </c>
      <c r="C3" s="75"/>
      <c r="D3" s="75"/>
      <c r="E3" s="75"/>
      <c r="F3" s="75"/>
      <c r="G3" s="75"/>
      <c r="H3" s="75"/>
      <c r="I3" s="75"/>
      <c r="J3" s="75"/>
      <c r="K3" s="75"/>
      <c r="L3" s="75"/>
      <c r="M3" s="75"/>
      <c r="N3" s="75"/>
      <c r="O3" s="75"/>
      <c r="P3" s="76"/>
    </row>
    <row r="4" spans="1:16" ht="26.25" x14ac:dyDescent="0.3">
      <c r="B4" s="65" t="s">
        <v>52</v>
      </c>
      <c r="C4" s="77"/>
      <c r="D4" s="77"/>
      <c r="E4" s="77" t="s">
        <v>52</v>
      </c>
      <c r="F4" s="77"/>
      <c r="G4" s="77"/>
      <c r="H4" s="77"/>
      <c r="I4" s="77"/>
      <c r="J4" s="77"/>
      <c r="K4" s="77"/>
      <c r="L4" s="77"/>
      <c r="M4" s="77"/>
      <c r="N4" s="77"/>
      <c r="O4" s="77"/>
      <c r="P4" s="78"/>
    </row>
    <row r="5" spans="1:16" ht="15" customHeight="1" x14ac:dyDescent="0.3">
      <c r="B5" s="79" t="s">
        <v>52</v>
      </c>
      <c r="C5" s="73"/>
      <c r="D5" s="73"/>
      <c r="E5" s="73"/>
      <c r="F5" s="73"/>
      <c r="G5" s="73"/>
      <c r="H5" s="73"/>
      <c r="I5" s="73"/>
      <c r="J5" s="73"/>
      <c r="K5" s="73"/>
      <c r="L5" s="73"/>
      <c r="M5" s="73"/>
      <c r="N5" s="73"/>
      <c r="O5" s="73"/>
      <c r="P5" s="80"/>
    </row>
    <row r="6" spans="1:16" ht="38.25" x14ac:dyDescent="0.3">
      <c r="B6" s="66" t="s">
        <v>52</v>
      </c>
      <c r="C6" s="81" t="s">
        <v>2952</v>
      </c>
      <c r="D6" s="81"/>
      <c r="E6" s="81"/>
      <c r="F6" s="81"/>
      <c r="G6" s="81"/>
      <c r="H6" s="81"/>
      <c r="I6" s="81"/>
      <c r="J6" s="81"/>
      <c r="K6" s="81"/>
      <c r="L6" s="81"/>
      <c r="M6" s="81"/>
      <c r="N6" s="81"/>
      <c r="O6" s="81"/>
      <c r="P6" s="67" t="s">
        <v>52</v>
      </c>
    </row>
    <row r="7" spans="1:16" ht="56.25" customHeight="1" x14ac:dyDescent="0.3">
      <c r="B7" s="66" t="s">
        <v>52</v>
      </c>
      <c r="C7" s="72" t="s">
        <v>52</v>
      </c>
      <c r="D7" s="72"/>
      <c r="E7" s="72"/>
      <c r="F7" s="72"/>
      <c r="G7" s="72"/>
      <c r="H7" s="72"/>
      <c r="I7" s="72"/>
      <c r="J7" s="72"/>
      <c r="K7" s="72"/>
      <c r="L7" s="72"/>
      <c r="M7" s="72"/>
      <c r="N7" s="72"/>
      <c r="O7" s="72"/>
      <c r="P7" s="67" t="s">
        <v>52</v>
      </c>
    </row>
    <row r="8" spans="1:16" ht="26.25" x14ac:dyDescent="0.3">
      <c r="B8" s="66" t="s">
        <v>52</v>
      </c>
      <c r="C8" s="82" t="s">
        <v>2953</v>
      </c>
      <c r="D8" s="82"/>
      <c r="E8" s="82"/>
      <c r="F8" s="82"/>
      <c r="G8" s="82"/>
      <c r="H8" s="82"/>
      <c r="I8" s="82"/>
      <c r="J8" s="82"/>
      <c r="K8" s="82"/>
      <c r="L8" s="82"/>
      <c r="M8" s="82"/>
      <c r="N8" s="82"/>
      <c r="O8" s="82"/>
      <c r="P8" s="67" t="s">
        <v>52</v>
      </c>
    </row>
    <row r="9" spans="1:16" ht="37.5" customHeight="1" x14ac:dyDescent="0.3">
      <c r="B9" s="66" t="s">
        <v>52</v>
      </c>
      <c r="C9" s="72" t="s">
        <v>52</v>
      </c>
      <c r="D9" s="72"/>
      <c r="E9" s="72"/>
      <c r="F9" s="72"/>
      <c r="G9" s="72"/>
      <c r="H9" s="72"/>
      <c r="I9" s="72"/>
      <c r="J9" s="72"/>
      <c r="K9" s="72"/>
      <c r="L9" s="72"/>
      <c r="M9" s="72"/>
      <c r="N9" s="72"/>
      <c r="O9" s="72"/>
      <c r="P9" s="67" t="s">
        <v>52</v>
      </c>
    </row>
    <row r="10" spans="1:16" ht="26.25" x14ac:dyDescent="0.3">
      <c r="B10" s="66" t="s">
        <v>52</v>
      </c>
      <c r="C10" s="83" t="s">
        <v>2942</v>
      </c>
      <c r="D10" s="83"/>
      <c r="E10" s="84" t="str">
        <f>" 일금 "&amp;NUMBERSTRING(G18, 1)&amp;"원정 ("&amp;TEXT(G18, "#,###원")&amp;")"</f>
        <v xml:space="preserve"> 일금 영원정 (원)</v>
      </c>
      <c r="F10" s="84"/>
      <c r="G10" s="84"/>
      <c r="H10" s="84"/>
      <c r="I10" s="84"/>
      <c r="J10" s="84"/>
      <c r="K10" s="84"/>
      <c r="L10" s="84"/>
      <c r="M10" s="84"/>
      <c r="N10" s="84"/>
      <c r="O10" s="73" t="s">
        <v>52</v>
      </c>
      <c r="P10" s="80"/>
    </row>
    <row r="11" spans="1:16" ht="37.5" customHeight="1" x14ac:dyDescent="0.3">
      <c r="B11" s="66" t="s">
        <v>52</v>
      </c>
      <c r="C11" s="72" t="s">
        <v>52</v>
      </c>
      <c r="D11" s="72"/>
      <c r="E11" s="72"/>
      <c r="F11" s="72"/>
      <c r="G11" s="72"/>
      <c r="H11" s="72"/>
      <c r="I11" s="72"/>
      <c r="J11" s="72"/>
      <c r="K11" s="72"/>
      <c r="L11" s="72"/>
      <c r="M11" s="72"/>
      <c r="N11" s="72"/>
      <c r="O11" s="73"/>
      <c r="P11" s="67" t="s">
        <v>52</v>
      </c>
    </row>
    <row r="12" spans="1:16" ht="33.75" customHeight="1" x14ac:dyDescent="0.3">
      <c r="B12" s="66" t="s">
        <v>52</v>
      </c>
      <c r="D12" s="85" t="s">
        <v>2943</v>
      </c>
      <c r="E12" s="88" t="s">
        <v>2944</v>
      </c>
      <c r="F12" s="89"/>
      <c r="G12" s="90" t="str">
        <f>TEXT('[24]원가계산서(공종별)'!H32, "#,###")</f>
        <v/>
      </c>
      <c r="H12" s="91"/>
      <c r="I12" s="91"/>
      <c r="J12" s="88" t="s">
        <v>52</v>
      </c>
      <c r="K12" s="92"/>
      <c r="L12" s="92"/>
      <c r="M12" s="92"/>
      <c r="N12" s="89"/>
      <c r="P12" s="67" t="s">
        <v>52</v>
      </c>
    </row>
    <row r="13" spans="1:16" ht="33.75" customHeight="1" x14ac:dyDescent="0.3">
      <c r="B13" s="66" t="s">
        <v>52</v>
      </c>
      <c r="D13" s="86"/>
      <c r="E13" s="88" t="s">
        <v>2945</v>
      </c>
      <c r="F13" s="89"/>
      <c r="G13" s="90">
        <f>'[24]원가계산서(공종별)'!H33</f>
        <v>0</v>
      </c>
      <c r="H13" s="91"/>
      <c r="I13" s="91"/>
      <c r="J13" s="88" t="s">
        <v>52</v>
      </c>
      <c r="K13" s="92"/>
      <c r="L13" s="92"/>
      <c r="M13" s="92"/>
      <c r="N13" s="89"/>
      <c r="P13" s="67" t="s">
        <v>52</v>
      </c>
    </row>
    <row r="14" spans="1:16" ht="33.75" customHeight="1" x14ac:dyDescent="0.3">
      <c r="B14" s="66" t="s">
        <v>52</v>
      </c>
      <c r="D14" s="87"/>
      <c r="E14" s="88" t="s">
        <v>2946</v>
      </c>
      <c r="F14" s="89"/>
      <c r="G14" s="90">
        <f>'[24]원가계산서(공종별)'!H34</f>
        <v>0</v>
      </c>
      <c r="H14" s="91"/>
      <c r="I14" s="91"/>
      <c r="J14" s="88" t="s">
        <v>52</v>
      </c>
      <c r="K14" s="92"/>
      <c r="L14" s="92"/>
      <c r="M14" s="92"/>
      <c r="N14" s="89"/>
      <c r="P14" s="67" t="s">
        <v>52</v>
      </c>
    </row>
    <row r="15" spans="1:16" ht="33.75" hidden="1" customHeight="1" x14ac:dyDescent="0.3">
      <c r="B15" s="66" t="s">
        <v>52</v>
      </c>
      <c r="D15" s="85" t="s">
        <v>2947</v>
      </c>
      <c r="E15" s="88" t="s">
        <v>2948</v>
      </c>
      <c r="F15" s="89"/>
      <c r="G15" s="90"/>
      <c r="H15" s="91"/>
      <c r="I15" s="91"/>
      <c r="J15" s="88" t="s">
        <v>52</v>
      </c>
      <c r="K15" s="92"/>
      <c r="L15" s="92"/>
      <c r="M15" s="92"/>
      <c r="N15" s="89"/>
      <c r="P15" s="67" t="s">
        <v>52</v>
      </c>
    </row>
    <row r="16" spans="1:16" ht="33.75" customHeight="1" x14ac:dyDescent="0.3">
      <c r="B16" s="66" t="s">
        <v>52</v>
      </c>
      <c r="D16" s="86"/>
      <c r="E16" s="88" t="s">
        <v>2949</v>
      </c>
      <c r="F16" s="89"/>
      <c r="G16" s="90">
        <f>'[24]원가계산서(공종별)'!G37</f>
        <v>0</v>
      </c>
      <c r="H16" s="91"/>
      <c r="I16" s="91"/>
      <c r="J16" s="88" t="s">
        <v>52</v>
      </c>
      <c r="K16" s="92"/>
      <c r="L16" s="92"/>
      <c r="M16" s="92"/>
      <c r="N16" s="89"/>
      <c r="P16" s="67" t="s">
        <v>52</v>
      </c>
    </row>
    <row r="17" spans="2:16" ht="33.75" customHeight="1" x14ac:dyDescent="0.3">
      <c r="B17" s="66" t="s">
        <v>52</v>
      </c>
      <c r="D17" s="87"/>
      <c r="E17" s="88" t="s">
        <v>2950</v>
      </c>
      <c r="F17" s="89"/>
      <c r="G17" s="90" t="str">
        <f>TEXT(G16, "#,###")</f>
        <v/>
      </c>
      <c r="H17" s="91"/>
      <c r="I17" s="91"/>
      <c r="J17" s="88" t="s">
        <v>52</v>
      </c>
      <c r="K17" s="92"/>
      <c r="L17" s="92"/>
      <c r="M17" s="92"/>
      <c r="N17" s="89"/>
      <c r="P17" s="67" t="s">
        <v>52</v>
      </c>
    </row>
    <row r="18" spans="2:16" ht="26.25" x14ac:dyDescent="0.3">
      <c r="B18" s="66" t="s">
        <v>52</v>
      </c>
      <c r="D18" s="96" t="s">
        <v>2951</v>
      </c>
      <c r="E18" s="97"/>
      <c r="F18" s="98"/>
      <c r="G18" s="90"/>
      <c r="H18" s="91"/>
      <c r="I18" s="91"/>
      <c r="J18" s="99" t="s">
        <v>52</v>
      </c>
      <c r="K18" s="100"/>
      <c r="L18" s="100"/>
      <c r="M18" s="100"/>
      <c r="N18" s="101"/>
      <c r="P18" s="67" t="s">
        <v>52</v>
      </c>
    </row>
    <row r="19" spans="2:16" ht="0.75" customHeight="1" x14ac:dyDescent="0.3">
      <c r="B19" s="79" t="s">
        <v>52</v>
      </c>
      <c r="C19" s="73"/>
      <c r="D19" s="72" t="s">
        <v>52</v>
      </c>
      <c r="E19" s="72"/>
      <c r="F19" s="72"/>
      <c r="G19" s="72"/>
      <c r="H19" s="72"/>
      <c r="I19" s="72"/>
      <c r="J19" s="72"/>
      <c r="K19" s="72"/>
      <c r="L19" s="72"/>
      <c r="M19" s="72"/>
      <c r="N19" s="72"/>
      <c r="P19" s="67" t="s">
        <v>52</v>
      </c>
    </row>
    <row r="20" spans="2:16" ht="17.25" thickBot="1" x14ac:dyDescent="0.35">
      <c r="B20" s="93" t="s">
        <v>52</v>
      </c>
      <c r="C20" s="94"/>
      <c r="D20" s="94"/>
      <c r="E20" s="94"/>
      <c r="F20" s="94"/>
      <c r="G20" s="94"/>
      <c r="H20" s="94"/>
      <c r="I20" s="94"/>
      <c r="J20" s="94"/>
      <c r="K20" s="94"/>
      <c r="L20" s="94"/>
      <c r="M20" s="94"/>
      <c r="N20" s="94"/>
      <c r="O20" s="94"/>
      <c r="P20" s="95"/>
    </row>
  </sheetData>
  <mergeCells count="44">
    <mergeCell ref="B20:P20"/>
    <mergeCell ref="D15:D17"/>
    <mergeCell ref="E15:F15"/>
    <mergeCell ref="G15:I15"/>
    <mergeCell ref="J15:N15"/>
    <mergeCell ref="E16:F16"/>
    <mergeCell ref="G16:I16"/>
    <mergeCell ref="J16:N16"/>
    <mergeCell ref="E17:F17"/>
    <mergeCell ref="G17:I17"/>
    <mergeCell ref="J17:N17"/>
    <mergeCell ref="D18:F18"/>
    <mergeCell ref="G18:I18"/>
    <mergeCell ref="J18:N18"/>
    <mergeCell ref="B19:C19"/>
    <mergeCell ref="D19:N19"/>
    <mergeCell ref="D12:D14"/>
    <mergeCell ref="E12:F12"/>
    <mergeCell ref="G12:I12"/>
    <mergeCell ref="J12:N12"/>
    <mergeCell ref="E13:F13"/>
    <mergeCell ref="G13:I13"/>
    <mergeCell ref="J13:N13"/>
    <mergeCell ref="E14:F14"/>
    <mergeCell ref="G14:I14"/>
    <mergeCell ref="J14:N14"/>
    <mergeCell ref="C11:O11"/>
    <mergeCell ref="B3:P3"/>
    <mergeCell ref="C4:D4"/>
    <mergeCell ref="E4:P4"/>
    <mergeCell ref="B5:P5"/>
    <mergeCell ref="C6:O6"/>
    <mergeCell ref="C7:O7"/>
    <mergeCell ref="C8:O8"/>
    <mergeCell ref="C9:O9"/>
    <mergeCell ref="C10:D10"/>
    <mergeCell ref="E10:N10"/>
    <mergeCell ref="O10:P10"/>
    <mergeCell ref="B1:P1"/>
    <mergeCell ref="C2:D2"/>
    <mergeCell ref="F2:G2"/>
    <mergeCell ref="I2:J2"/>
    <mergeCell ref="L2:M2"/>
    <mergeCell ref="N2:P2"/>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35"/>
  <sheetViews>
    <sheetView view="pageBreakPreview" topLeftCell="B1" zoomScaleNormal="100" zoomScaleSheetLayoutView="100" workbookViewId="0">
      <selection activeCell="H3" sqref="H3"/>
    </sheetView>
  </sheetViews>
  <sheetFormatPr defaultRowHeight="16.5" x14ac:dyDescent="0.3"/>
  <cols>
    <col min="1" max="1" width="0" hidden="1" customWidth="1"/>
    <col min="2" max="3" width="4.625" customWidth="1"/>
    <col min="4" max="4" width="35.625" customWidth="1"/>
    <col min="5" max="5" width="25.625" customWidth="1"/>
    <col min="6" max="6" width="60.625" customWidth="1"/>
    <col min="7" max="7" width="30.625" customWidth="1"/>
  </cols>
  <sheetData>
    <row r="1" spans="1:7" ht="24" customHeight="1" x14ac:dyDescent="0.3">
      <c r="B1" s="103" t="s">
        <v>2806</v>
      </c>
      <c r="C1" s="103"/>
      <c r="D1" s="103"/>
      <c r="E1" s="103"/>
      <c r="F1" s="103"/>
      <c r="G1" s="103"/>
    </row>
    <row r="2" spans="1:7" ht="21.95" customHeight="1" x14ac:dyDescent="0.3">
      <c r="B2" s="104" t="s">
        <v>2935</v>
      </c>
      <c r="C2" s="104"/>
      <c r="D2" s="104"/>
      <c r="E2" s="104"/>
      <c r="F2" s="105"/>
      <c r="G2" s="105"/>
    </row>
    <row r="3" spans="1:7" ht="18.95" customHeight="1" x14ac:dyDescent="0.3">
      <c r="B3" s="106" t="s">
        <v>2807</v>
      </c>
      <c r="C3" s="102"/>
      <c r="D3" s="102"/>
      <c r="E3" s="58" t="s">
        <v>2808</v>
      </c>
      <c r="F3" s="58" t="s">
        <v>2809</v>
      </c>
      <c r="G3" s="58" t="s">
        <v>960</v>
      </c>
    </row>
    <row r="4" spans="1:7" ht="18.95" customHeight="1" x14ac:dyDescent="0.3">
      <c r="A4" s="9" t="s">
        <v>2814</v>
      </c>
      <c r="B4" s="107" t="s">
        <v>2810</v>
      </c>
      <c r="C4" s="107" t="s">
        <v>2811</v>
      </c>
      <c r="D4" s="58" t="s">
        <v>2815</v>
      </c>
      <c r="E4" s="59">
        <f>공종별집계표!F5</f>
        <v>0</v>
      </c>
      <c r="F4" s="23" t="s">
        <v>52</v>
      </c>
      <c r="G4" s="23" t="s">
        <v>52</v>
      </c>
    </row>
    <row r="5" spans="1:7" ht="18.95" customHeight="1" x14ac:dyDescent="0.3">
      <c r="A5" s="9" t="s">
        <v>2816</v>
      </c>
      <c r="B5" s="107"/>
      <c r="C5" s="107"/>
      <c r="D5" s="58" t="s">
        <v>2817</v>
      </c>
      <c r="E5" s="59">
        <v>0</v>
      </c>
      <c r="F5" s="23" t="s">
        <v>52</v>
      </c>
      <c r="G5" s="23" t="s">
        <v>52</v>
      </c>
    </row>
    <row r="6" spans="1:7" ht="18.95" customHeight="1" x14ac:dyDescent="0.3">
      <c r="A6" s="9" t="s">
        <v>2818</v>
      </c>
      <c r="B6" s="107"/>
      <c r="C6" s="107"/>
      <c r="D6" s="58" t="s">
        <v>2819</v>
      </c>
      <c r="E6" s="59">
        <v>0</v>
      </c>
      <c r="F6" s="23" t="s">
        <v>52</v>
      </c>
      <c r="G6" s="23" t="s">
        <v>52</v>
      </c>
    </row>
    <row r="7" spans="1:7" ht="18.95" customHeight="1" x14ac:dyDescent="0.3">
      <c r="A7" s="9" t="s">
        <v>2820</v>
      </c>
      <c r="B7" s="107"/>
      <c r="C7" s="107"/>
      <c r="D7" s="58" t="s">
        <v>2821</v>
      </c>
      <c r="E7" s="59">
        <f>TRUNC(E4+E5-E6, 0)</f>
        <v>0</v>
      </c>
      <c r="F7" s="23" t="s">
        <v>52</v>
      </c>
      <c r="G7" s="23" t="s">
        <v>52</v>
      </c>
    </row>
    <row r="8" spans="1:7" ht="18.95" customHeight="1" x14ac:dyDescent="0.3">
      <c r="A8" s="9" t="s">
        <v>2822</v>
      </c>
      <c r="B8" s="107"/>
      <c r="C8" s="107" t="s">
        <v>2812</v>
      </c>
      <c r="D8" s="58" t="s">
        <v>2823</v>
      </c>
      <c r="E8" s="59">
        <f>공종별집계표!H5</f>
        <v>0</v>
      </c>
      <c r="F8" s="23" t="s">
        <v>52</v>
      </c>
      <c r="G8" s="23" t="s">
        <v>52</v>
      </c>
    </row>
    <row r="9" spans="1:7" ht="18.95" customHeight="1" x14ac:dyDescent="0.3">
      <c r="A9" s="9" t="s">
        <v>2824</v>
      </c>
      <c r="B9" s="107"/>
      <c r="C9" s="107"/>
      <c r="D9" s="58" t="s">
        <v>2825</v>
      </c>
      <c r="E9" s="59">
        <f>TRUNC(E8*0.175, 0)</f>
        <v>0</v>
      </c>
      <c r="F9" s="23" t="s">
        <v>2826</v>
      </c>
      <c r="G9" s="23" t="s">
        <v>52</v>
      </c>
    </row>
    <row r="10" spans="1:7" ht="18.95" customHeight="1" x14ac:dyDescent="0.3">
      <c r="A10" s="9" t="s">
        <v>2827</v>
      </c>
      <c r="B10" s="107"/>
      <c r="C10" s="107"/>
      <c r="D10" s="58" t="s">
        <v>2821</v>
      </c>
      <c r="E10" s="59">
        <f>TRUNC(E8+E9, 0)</f>
        <v>0</v>
      </c>
      <c r="F10" s="23" t="s">
        <v>52</v>
      </c>
      <c r="G10" s="23" t="s">
        <v>52</v>
      </c>
    </row>
    <row r="11" spans="1:7" ht="18.95" customHeight="1" x14ac:dyDescent="0.3">
      <c r="A11" s="9" t="s">
        <v>2828</v>
      </c>
      <c r="B11" s="107"/>
      <c r="C11" s="107" t="s">
        <v>2813</v>
      </c>
      <c r="D11" s="58" t="s">
        <v>2829</v>
      </c>
      <c r="E11" s="59">
        <f>공종별집계표!J5</f>
        <v>0</v>
      </c>
      <c r="F11" s="23" t="s">
        <v>52</v>
      </c>
      <c r="G11" s="23" t="s">
        <v>52</v>
      </c>
    </row>
    <row r="12" spans="1:7" ht="18.95" customHeight="1" x14ac:dyDescent="0.3">
      <c r="A12" s="9" t="s">
        <v>2830</v>
      </c>
      <c r="B12" s="107"/>
      <c r="C12" s="107"/>
      <c r="D12" s="58" t="s">
        <v>2831</v>
      </c>
      <c r="E12" s="59">
        <f>TRUNC(E10*0.0356, 0)</f>
        <v>0</v>
      </c>
      <c r="F12" s="23" t="s">
        <v>2832</v>
      </c>
      <c r="G12" s="23" t="s">
        <v>52</v>
      </c>
    </row>
    <row r="13" spans="1:7" ht="18.95" customHeight="1" x14ac:dyDescent="0.3">
      <c r="A13" s="9" t="s">
        <v>2833</v>
      </c>
      <c r="B13" s="107"/>
      <c r="C13" s="107"/>
      <c r="D13" s="58" t="s">
        <v>2834</v>
      </c>
      <c r="E13" s="59">
        <f>TRUNC(E10*0.0101, 0)</f>
        <v>0</v>
      </c>
      <c r="F13" s="23" t="s">
        <v>2835</v>
      </c>
      <c r="G13" s="23" t="s">
        <v>52</v>
      </c>
    </row>
    <row r="14" spans="1:7" ht="18.95" customHeight="1" x14ac:dyDescent="0.3">
      <c r="A14" s="9" t="s">
        <v>2836</v>
      </c>
      <c r="B14" s="107"/>
      <c r="C14" s="107"/>
      <c r="D14" s="60" t="s">
        <v>2837</v>
      </c>
      <c r="E14" s="61">
        <v>9150169</v>
      </c>
      <c r="F14" s="23" t="s">
        <v>2838</v>
      </c>
      <c r="G14" s="23" t="s">
        <v>52</v>
      </c>
    </row>
    <row r="15" spans="1:7" ht="18.95" customHeight="1" x14ac:dyDescent="0.3">
      <c r="A15" s="9" t="s">
        <v>2839</v>
      </c>
      <c r="B15" s="107"/>
      <c r="C15" s="107"/>
      <c r="D15" s="60" t="s">
        <v>2840</v>
      </c>
      <c r="E15" s="61">
        <v>1202332</v>
      </c>
      <c r="F15" s="23" t="s">
        <v>2841</v>
      </c>
      <c r="G15" s="23" t="s">
        <v>52</v>
      </c>
    </row>
    <row r="16" spans="1:7" ht="18.95" customHeight="1" x14ac:dyDescent="0.3">
      <c r="A16" s="9" t="s">
        <v>2842</v>
      </c>
      <c r="B16" s="107"/>
      <c r="C16" s="107"/>
      <c r="D16" s="60" t="s">
        <v>2843</v>
      </c>
      <c r="E16" s="61">
        <v>12089931</v>
      </c>
      <c r="F16" s="23" t="s">
        <v>2844</v>
      </c>
      <c r="G16" s="23" t="s">
        <v>52</v>
      </c>
    </row>
    <row r="17" spans="1:7" ht="18.95" customHeight="1" x14ac:dyDescent="0.3">
      <c r="A17" s="9" t="s">
        <v>2845</v>
      </c>
      <c r="B17" s="107"/>
      <c r="C17" s="107"/>
      <c r="D17" s="60" t="s">
        <v>2846</v>
      </c>
      <c r="E17" s="61">
        <v>5854071</v>
      </c>
      <c r="F17" s="23" t="s">
        <v>2847</v>
      </c>
      <c r="G17" s="23" t="s">
        <v>52</v>
      </c>
    </row>
    <row r="18" spans="1:7" ht="18.95" customHeight="1" x14ac:dyDescent="0.3">
      <c r="A18" s="9" t="s">
        <v>2848</v>
      </c>
      <c r="B18" s="107"/>
      <c r="C18" s="107"/>
      <c r="D18" s="58" t="s">
        <v>2849</v>
      </c>
      <c r="E18" s="59">
        <f>TRUNC(E10*0.00006, 0)</f>
        <v>0</v>
      </c>
      <c r="F18" s="23" t="s">
        <v>2850</v>
      </c>
      <c r="G18" s="23" t="s">
        <v>52</v>
      </c>
    </row>
    <row r="19" spans="1:7" ht="18.95" customHeight="1" x14ac:dyDescent="0.3">
      <c r="A19" s="9" t="s">
        <v>2851</v>
      </c>
      <c r="B19" s="107"/>
      <c r="C19" s="107"/>
      <c r="D19" s="58" t="s">
        <v>2852</v>
      </c>
      <c r="E19" s="59">
        <f>TRUNC(E10*0.0009, 0)</f>
        <v>0</v>
      </c>
      <c r="F19" s="23" t="s">
        <v>2853</v>
      </c>
      <c r="G19" s="23" t="s">
        <v>52</v>
      </c>
    </row>
    <row r="20" spans="1:7" ht="18.95" customHeight="1" x14ac:dyDescent="0.3">
      <c r="A20" s="9" t="s">
        <v>2854</v>
      </c>
      <c r="B20" s="107"/>
      <c r="C20" s="107"/>
      <c r="D20" s="60" t="s">
        <v>2855</v>
      </c>
      <c r="E20" s="61">
        <v>16451883</v>
      </c>
      <c r="F20" s="23" t="s">
        <v>2856</v>
      </c>
      <c r="G20" s="23" t="s">
        <v>52</v>
      </c>
    </row>
    <row r="21" spans="1:7" ht="18.95" customHeight="1" x14ac:dyDescent="0.3">
      <c r="A21" s="9" t="s">
        <v>2936</v>
      </c>
      <c r="B21" s="107"/>
      <c r="C21" s="107"/>
      <c r="D21" s="58" t="s">
        <v>52</v>
      </c>
      <c r="E21" s="59"/>
      <c r="F21" s="23" t="s">
        <v>52</v>
      </c>
      <c r="G21" s="23" t="s">
        <v>52</v>
      </c>
    </row>
    <row r="22" spans="1:7" ht="18.95" customHeight="1" x14ac:dyDescent="0.3">
      <c r="A22" s="9" t="s">
        <v>2857</v>
      </c>
      <c r="B22" s="107"/>
      <c r="C22" s="107"/>
      <c r="D22" s="58" t="s">
        <v>2858</v>
      </c>
      <c r="E22" s="59">
        <f>TRUNC((E7+E10)*0.05, 0)</f>
        <v>0</v>
      </c>
      <c r="F22" s="23" t="s">
        <v>2859</v>
      </c>
      <c r="G22" s="23" t="s">
        <v>52</v>
      </c>
    </row>
    <row r="23" spans="1:7" ht="18.95" customHeight="1" x14ac:dyDescent="0.3">
      <c r="A23" s="9" t="s">
        <v>2860</v>
      </c>
      <c r="B23" s="107"/>
      <c r="C23" s="107"/>
      <c r="D23" s="58" t="s">
        <v>2861</v>
      </c>
      <c r="E23" s="59">
        <f>TRUNC((E7+E8+E11)*0.003, 0)</f>
        <v>0</v>
      </c>
      <c r="F23" s="23" t="s">
        <v>2862</v>
      </c>
      <c r="G23" s="23" t="s">
        <v>52</v>
      </c>
    </row>
    <row r="24" spans="1:7" ht="18.95" customHeight="1" x14ac:dyDescent="0.3">
      <c r="A24" s="9" t="s">
        <v>2863</v>
      </c>
      <c r="B24" s="107"/>
      <c r="C24" s="107"/>
      <c r="D24" s="58" t="s">
        <v>2864</v>
      </c>
      <c r="E24" s="59">
        <f>TRUNC((E7+E8+E11)*0.00081, 0)</f>
        <v>0</v>
      </c>
      <c r="F24" s="23" t="s">
        <v>2865</v>
      </c>
      <c r="G24" s="23" t="s">
        <v>2866</v>
      </c>
    </row>
    <row r="25" spans="1:7" ht="18.95" customHeight="1" x14ac:dyDescent="0.3">
      <c r="A25" s="9" t="s">
        <v>2867</v>
      </c>
      <c r="B25" s="107"/>
      <c r="C25" s="107"/>
      <c r="D25" s="58" t="s">
        <v>2868</v>
      </c>
      <c r="E25" s="59">
        <f>TRUNC((E7+E8+E11)*0.0007, 0)</f>
        <v>0</v>
      </c>
      <c r="F25" s="23" t="s">
        <v>2869</v>
      </c>
      <c r="G25" s="23" t="s">
        <v>52</v>
      </c>
    </row>
    <row r="26" spans="1:7" ht="18.95" customHeight="1" x14ac:dyDescent="0.3">
      <c r="A26" s="9" t="s">
        <v>2870</v>
      </c>
      <c r="B26" s="24"/>
      <c r="C26" s="24"/>
      <c r="D26" s="58" t="s">
        <v>2821</v>
      </c>
      <c r="E26" s="59"/>
      <c r="F26" s="23" t="s">
        <v>52</v>
      </c>
      <c r="G26" s="23" t="s">
        <v>52</v>
      </c>
    </row>
    <row r="27" spans="1:7" ht="18.95" customHeight="1" x14ac:dyDescent="0.3">
      <c r="A27" s="9" t="s">
        <v>2871</v>
      </c>
      <c r="B27" s="102" t="s">
        <v>2872</v>
      </c>
      <c r="C27" s="102"/>
      <c r="D27" s="102"/>
      <c r="E27" s="59">
        <f>TRUNC(E7+E10+E26, 0)</f>
        <v>0</v>
      </c>
      <c r="F27" s="23" t="s">
        <v>52</v>
      </c>
      <c r="G27" s="23" t="s">
        <v>52</v>
      </c>
    </row>
    <row r="28" spans="1:7" ht="18.95" customHeight="1" x14ac:dyDescent="0.3">
      <c r="A28" s="9" t="s">
        <v>2873</v>
      </c>
      <c r="B28" s="102" t="s">
        <v>2874</v>
      </c>
      <c r="C28" s="102"/>
      <c r="D28" s="102"/>
      <c r="E28" s="59">
        <f>TRUNC(E27*0.08, 0)</f>
        <v>0</v>
      </c>
      <c r="F28" s="23" t="s">
        <v>2875</v>
      </c>
      <c r="G28" s="23" t="s">
        <v>52</v>
      </c>
    </row>
    <row r="29" spans="1:7" ht="18.95" customHeight="1" x14ac:dyDescent="0.3">
      <c r="A29" s="9" t="s">
        <v>2876</v>
      </c>
      <c r="B29" s="102" t="s">
        <v>2877</v>
      </c>
      <c r="C29" s="102"/>
      <c r="D29" s="102"/>
      <c r="E29" s="59">
        <f>TRUNC((E10+E26+E28)*0.15, 0)</f>
        <v>0</v>
      </c>
      <c r="F29" s="23" t="s">
        <v>2878</v>
      </c>
      <c r="G29" s="23" t="s">
        <v>52</v>
      </c>
    </row>
    <row r="30" spans="1:7" ht="18.95" customHeight="1" x14ac:dyDescent="0.3">
      <c r="A30" s="9" t="s">
        <v>2879</v>
      </c>
      <c r="B30" s="102" t="s">
        <v>2880</v>
      </c>
      <c r="C30" s="102"/>
      <c r="D30" s="102"/>
      <c r="E30" s="59">
        <f>공종별집계표!L20</f>
        <v>0</v>
      </c>
      <c r="F30" s="23" t="s">
        <v>52</v>
      </c>
      <c r="G30" s="23" t="s">
        <v>52</v>
      </c>
    </row>
    <row r="31" spans="1:7" ht="18.95" customHeight="1" x14ac:dyDescent="0.3">
      <c r="A31" s="9" t="s">
        <v>2881</v>
      </c>
      <c r="B31" s="102" t="s">
        <v>2882</v>
      </c>
      <c r="C31" s="102"/>
      <c r="D31" s="102"/>
      <c r="E31" s="59">
        <f>공종별집계표!L21</f>
        <v>0</v>
      </c>
      <c r="F31" s="23" t="s">
        <v>52</v>
      </c>
      <c r="G31" s="23" t="s">
        <v>52</v>
      </c>
    </row>
    <row r="32" spans="1:7" ht="18.95" customHeight="1" x14ac:dyDescent="0.3">
      <c r="A32" s="9" t="s">
        <v>2883</v>
      </c>
      <c r="B32" s="102" t="s">
        <v>2884</v>
      </c>
      <c r="C32" s="102"/>
      <c r="D32" s="102"/>
      <c r="E32" s="59">
        <f>TRUNC(E27+E28+E29+E30+E31, 0)</f>
        <v>0</v>
      </c>
      <c r="F32" s="23" t="s">
        <v>52</v>
      </c>
      <c r="G32" s="23" t="s">
        <v>52</v>
      </c>
    </row>
    <row r="33" spans="1:7" ht="18.95" customHeight="1" x14ac:dyDescent="0.3">
      <c r="A33" s="9" t="s">
        <v>2885</v>
      </c>
      <c r="B33" s="102" t="s">
        <v>2886</v>
      </c>
      <c r="C33" s="102"/>
      <c r="D33" s="102"/>
      <c r="E33" s="59">
        <f>TRUNC(E32*0.1, 0)</f>
        <v>0</v>
      </c>
      <c r="F33" s="23" t="s">
        <v>2887</v>
      </c>
      <c r="G33" s="23" t="s">
        <v>52</v>
      </c>
    </row>
    <row r="34" spans="1:7" ht="18.95" customHeight="1" x14ac:dyDescent="0.3">
      <c r="A34" s="9" t="s">
        <v>2888</v>
      </c>
      <c r="B34" s="102" t="s">
        <v>2889</v>
      </c>
      <c r="C34" s="102"/>
      <c r="D34" s="102"/>
      <c r="E34" s="59">
        <f>TRUNC(E32+E33, 0)</f>
        <v>0</v>
      </c>
      <c r="F34" s="23" t="s">
        <v>52</v>
      </c>
      <c r="G34" s="23" t="s">
        <v>52</v>
      </c>
    </row>
    <row r="35" spans="1:7" ht="18.95" customHeight="1" x14ac:dyDescent="0.3">
      <c r="A35" s="9" t="s">
        <v>2890</v>
      </c>
      <c r="B35" s="102" t="s">
        <v>2891</v>
      </c>
      <c r="C35" s="102"/>
      <c r="D35" s="102"/>
      <c r="E35" s="59">
        <f>TRUNC(E34+0, 0)</f>
        <v>0</v>
      </c>
      <c r="F35" s="23" t="s">
        <v>52</v>
      </c>
      <c r="G35" s="23" t="s">
        <v>52</v>
      </c>
    </row>
  </sheetData>
  <mergeCells count="17">
    <mergeCell ref="B1:G1"/>
    <mergeCell ref="B2:E2"/>
    <mergeCell ref="F2:G2"/>
    <mergeCell ref="B3:D3"/>
    <mergeCell ref="B4:B25"/>
    <mergeCell ref="C4:C7"/>
    <mergeCell ref="C8:C10"/>
    <mergeCell ref="C11:C25"/>
    <mergeCell ref="B33:D33"/>
    <mergeCell ref="B34:D34"/>
    <mergeCell ref="B35:D35"/>
    <mergeCell ref="B27:D27"/>
    <mergeCell ref="B28:D28"/>
    <mergeCell ref="B29:D29"/>
    <mergeCell ref="B30:D30"/>
    <mergeCell ref="B31:D31"/>
    <mergeCell ref="B32:D32"/>
  </mergeCells>
  <phoneticPr fontId="1" type="noConversion"/>
  <pageMargins left="0.78740157480314954" right="0" top="0.39370078740157477" bottom="0.39370078740157477" header="0" footer="0"/>
  <pageSetup paperSize="9" scale="7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26"/>
  <sheetViews>
    <sheetView view="pageBreakPreview" zoomScaleNormal="100" zoomScaleSheetLayoutView="100" workbookViewId="0">
      <selection activeCell="E18" sqref="E18"/>
    </sheetView>
  </sheetViews>
  <sheetFormatPr defaultRowHeight="16.5"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x14ac:dyDescent="0.3">
      <c r="A1" s="4" t="s">
        <v>0</v>
      </c>
      <c r="B1" s="5"/>
      <c r="C1" s="5"/>
      <c r="D1" s="5"/>
      <c r="E1" s="5"/>
      <c r="F1" s="5"/>
      <c r="G1" s="5"/>
      <c r="H1" s="5"/>
      <c r="I1" s="5"/>
      <c r="J1" s="5"/>
      <c r="K1" s="5"/>
      <c r="L1" s="5"/>
      <c r="M1" s="5"/>
    </row>
    <row r="2" spans="1:20" ht="30" customHeight="1" x14ac:dyDescent="0.3">
      <c r="A2" s="6" t="s">
        <v>1</v>
      </c>
      <c r="B2" s="7"/>
      <c r="C2" s="7"/>
      <c r="D2" s="7"/>
      <c r="E2" s="7"/>
      <c r="F2" s="7"/>
      <c r="G2" s="7"/>
      <c r="H2" s="7"/>
      <c r="I2" s="7"/>
      <c r="J2" s="7"/>
      <c r="K2" s="7"/>
      <c r="L2" s="7"/>
      <c r="M2" s="8"/>
    </row>
    <row r="3" spans="1:20" ht="30" customHeight="1" x14ac:dyDescent="0.3">
      <c r="A3" s="108" t="s">
        <v>2</v>
      </c>
      <c r="B3" s="108" t="s">
        <v>3</v>
      </c>
      <c r="C3" s="108" t="s">
        <v>4</v>
      </c>
      <c r="D3" s="108" t="s">
        <v>5</v>
      </c>
      <c r="E3" s="108" t="s">
        <v>6</v>
      </c>
      <c r="F3" s="108"/>
      <c r="G3" s="108" t="s">
        <v>9</v>
      </c>
      <c r="H3" s="108"/>
      <c r="I3" s="108" t="s">
        <v>10</v>
      </c>
      <c r="J3" s="108"/>
      <c r="K3" s="108" t="s">
        <v>11</v>
      </c>
      <c r="L3" s="108"/>
      <c r="M3" s="108" t="s">
        <v>12</v>
      </c>
      <c r="N3" s="110" t="s">
        <v>13</v>
      </c>
      <c r="O3" s="110" t="s">
        <v>14</v>
      </c>
      <c r="P3" s="110" t="s">
        <v>15</v>
      </c>
      <c r="Q3" s="110" t="s">
        <v>16</v>
      </c>
      <c r="R3" s="110" t="s">
        <v>17</v>
      </c>
      <c r="S3" s="110" t="s">
        <v>18</v>
      </c>
      <c r="T3" s="110" t="s">
        <v>19</v>
      </c>
    </row>
    <row r="4" spans="1:20" ht="30" customHeight="1" x14ac:dyDescent="0.3">
      <c r="A4" s="109"/>
      <c r="B4" s="109"/>
      <c r="C4" s="109"/>
      <c r="D4" s="109"/>
      <c r="E4" s="13" t="s">
        <v>7</v>
      </c>
      <c r="F4" s="13" t="s">
        <v>8</v>
      </c>
      <c r="G4" s="13" t="s">
        <v>7</v>
      </c>
      <c r="H4" s="13" t="s">
        <v>8</v>
      </c>
      <c r="I4" s="13" t="s">
        <v>7</v>
      </c>
      <c r="J4" s="13" t="s">
        <v>8</v>
      </c>
      <c r="K4" s="13" t="s">
        <v>7</v>
      </c>
      <c r="L4" s="13" t="s">
        <v>8</v>
      </c>
      <c r="M4" s="109"/>
      <c r="N4" s="110"/>
      <c r="O4" s="110"/>
      <c r="P4" s="110"/>
      <c r="Q4" s="110"/>
      <c r="R4" s="110"/>
      <c r="S4" s="110"/>
      <c r="T4" s="110"/>
    </row>
    <row r="5" spans="1:20" ht="30" customHeight="1" x14ac:dyDescent="0.3">
      <c r="A5" s="14" t="s">
        <v>51</v>
      </c>
      <c r="B5" s="14" t="s">
        <v>52</v>
      </c>
      <c r="C5" s="14" t="s">
        <v>52</v>
      </c>
      <c r="D5" s="15">
        <v>1</v>
      </c>
      <c r="E5" s="16">
        <f>F6+F22</f>
        <v>0</v>
      </c>
      <c r="F5" s="16">
        <f t="shared" ref="F5:F23" si="0">E5*D5</f>
        <v>0</v>
      </c>
      <c r="G5" s="16">
        <f>H6+H22</f>
        <v>0</v>
      </c>
      <c r="H5" s="16">
        <f t="shared" ref="H5:H23" si="1">G5*D5</f>
        <v>0</v>
      </c>
      <c r="I5" s="16">
        <f>J6+J22</f>
        <v>0</v>
      </c>
      <c r="J5" s="16">
        <f t="shared" ref="J5:J23" si="2">I5*D5</f>
        <v>0</v>
      </c>
      <c r="K5" s="16">
        <f t="shared" ref="K5:K23" si="3">E5+G5+I5</f>
        <v>0</v>
      </c>
      <c r="L5" s="16">
        <f t="shared" ref="L5:L23" si="4">F5+H5+J5</f>
        <v>0</v>
      </c>
      <c r="M5" s="14" t="s">
        <v>52</v>
      </c>
      <c r="N5" s="2" t="s">
        <v>53</v>
      </c>
      <c r="O5" s="2" t="s">
        <v>52</v>
      </c>
      <c r="P5" s="2" t="s">
        <v>52</v>
      </c>
      <c r="Q5" s="2" t="s">
        <v>52</v>
      </c>
      <c r="R5" s="3">
        <v>1</v>
      </c>
      <c r="S5" s="2" t="s">
        <v>52</v>
      </c>
      <c r="T5" s="12"/>
    </row>
    <row r="6" spans="1:20" s="50" customFormat="1" ht="30" customHeight="1" x14ac:dyDescent="0.3">
      <c r="A6" s="44" t="s">
        <v>54</v>
      </c>
      <c r="B6" s="44" t="s">
        <v>52</v>
      </c>
      <c r="C6" s="44" t="s">
        <v>52</v>
      </c>
      <c r="D6" s="45">
        <v>1</v>
      </c>
      <c r="E6" s="46">
        <f>F7</f>
        <v>0</v>
      </c>
      <c r="F6" s="46">
        <f t="shared" si="0"/>
        <v>0</v>
      </c>
      <c r="G6" s="46">
        <f>H7</f>
        <v>0</v>
      </c>
      <c r="H6" s="46">
        <f t="shared" si="1"/>
        <v>0</v>
      </c>
      <c r="I6" s="46">
        <f>J7</f>
        <v>0</v>
      </c>
      <c r="J6" s="46">
        <f t="shared" si="2"/>
        <v>0</v>
      </c>
      <c r="K6" s="46">
        <f t="shared" si="3"/>
        <v>0</v>
      </c>
      <c r="L6" s="46">
        <f t="shared" si="4"/>
        <v>0</v>
      </c>
      <c r="M6" s="44" t="s">
        <v>52</v>
      </c>
      <c r="N6" s="47" t="s">
        <v>55</v>
      </c>
      <c r="O6" s="47" t="s">
        <v>52</v>
      </c>
      <c r="P6" s="47" t="s">
        <v>53</v>
      </c>
      <c r="Q6" s="47" t="s">
        <v>52</v>
      </c>
      <c r="R6" s="48">
        <v>2</v>
      </c>
      <c r="S6" s="47" t="s">
        <v>52</v>
      </c>
      <c r="T6" s="49"/>
    </row>
    <row r="7" spans="1:20" ht="30" customHeight="1" x14ac:dyDescent="0.3">
      <c r="A7" s="14" t="s">
        <v>56</v>
      </c>
      <c r="B7" s="14" t="s">
        <v>52</v>
      </c>
      <c r="C7" s="14" t="s">
        <v>52</v>
      </c>
      <c r="D7" s="15">
        <v>1</v>
      </c>
      <c r="E7" s="16">
        <f>F8+F9+F10+F11+F12+F13+F14+F15+F16+F17+F18+F19</f>
        <v>0</v>
      </c>
      <c r="F7" s="16">
        <f t="shared" si="0"/>
        <v>0</v>
      </c>
      <c r="G7" s="16">
        <f>H8+H9+H10+H11+H12+H13+H14+H15+H16+H17+H18+H19</f>
        <v>0</v>
      </c>
      <c r="H7" s="16">
        <f t="shared" si="1"/>
        <v>0</v>
      </c>
      <c r="I7" s="16">
        <f>J8+J9+J10+J11+J12+J13+J14+J15+J16+J17+J18+J19</f>
        <v>0</v>
      </c>
      <c r="J7" s="16">
        <f t="shared" si="2"/>
        <v>0</v>
      </c>
      <c r="K7" s="16">
        <f t="shared" si="3"/>
        <v>0</v>
      </c>
      <c r="L7" s="16">
        <f t="shared" si="4"/>
        <v>0</v>
      </c>
      <c r="M7" s="14" t="s">
        <v>52</v>
      </c>
      <c r="N7" s="2" t="s">
        <v>57</v>
      </c>
      <c r="O7" s="2" t="s">
        <v>52</v>
      </c>
      <c r="P7" s="2" t="s">
        <v>55</v>
      </c>
      <c r="Q7" s="2" t="s">
        <v>52</v>
      </c>
      <c r="R7" s="3">
        <v>3</v>
      </c>
      <c r="S7" s="2" t="s">
        <v>52</v>
      </c>
      <c r="T7" s="12"/>
    </row>
    <row r="8" spans="1:20" ht="30" customHeight="1" x14ac:dyDescent="0.3">
      <c r="A8" s="14" t="s">
        <v>58</v>
      </c>
      <c r="B8" s="14" t="s">
        <v>52</v>
      </c>
      <c r="C8" s="14" t="s">
        <v>52</v>
      </c>
      <c r="D8" s="15">
        <v>1</v>
      </c>
      <c r="E8" s="16">
        <f>공종별내역서!F26</f>
        <v>0</v>
      </c>
      <c r="F8" s="16">
        <f t="shared" si="0"/>
        <v>0</v>
      </c>
      <c r="G8" s="16">
        <f>공종별내역서!H26</f>
        <v>0</v>
      </c>
      <c r="H8" s="16">
        <f t="shared" si="1"/>
        <v>0</v>
      </c>
      <c r="I8" s="16">
        <f>공종별내역서!J26</f>
        <v>0</v>
      </c>
      <c r="J8" s="16">
        <f t="shared" si="2"/>
        <v>0</v>
      </c>
      <c r="K8" s="16">
        <f t="shared" si="3"/>
        <v>0</v>
      </c>
      <c r="L8" s="16">
        <f t="shared" si="4"/>
        <v>0</v>
      </c>
      <c r="M8" s="14" t="s">
        <v>52</v>
      </c>
      <c r="N8" s="2" t="s">
        <v>59</v>
      </c>
      <c r="O8" s="2" t="s">
        <v>52</v>
      </c>
      <c r="P8" s="2" t="s">
        <v>57</v>
      </c>
      <c r="Q8" s="2" t="s">
        <v>52</v>
      </c>
      <c r="R8" s="3">
        <v>4</v>
      </c>
      <c r="S8" s="2" t="s">
        <v>52</v>
      </c>
      <c r="T8" s="12"/>
    </row>
    <row r="9" spans="1:20" ht="30" customHeight="1" x14ac:dyDescent="0.3">
      <c r="A9" s="14" t="s">
        <v>98</v>
      </c>
      <c r="B9" s="14" t="s">
        <v>52</v>
      </c>
      <c r="C9" s="14" t="s">
        <v>52</v>
      </c>
      <c r="D9" s="15">
        <v>1</v>
      </c>
      <c r="E9" s="16">
        <f>공종별내역서!F49</f>
        <v>0</v>
      </c>
      <c r="F9" s="16">
        <f t="shared" si="0"/>
        <v>0</v>
      </c>
      <c r="G9" s="16">
        <f>공종별내역서!H49</f>
        <v>0</v>
      </c>
      <c r="H9" s="16">
        <f t="shared" si="1"/>
        <v>0</v>
      </c>
      <c r="I9" s="16">
        <f>공종별내역서!J49</f>
        <v>0</v>
      </c>
      <c r="J9" s="16">
        <f t="shared" si="2"/>
        <v>0</v>
      </c>
      <c r="K9" s="16">
        <f t="shared" si="3"/>
        <v>0</v>
      </c>
      <c r="L9" s="16">
        <f t="shared" si="4"/>
        <v>0</v>
      </c>
      <c r="M9" s="14" t="s">
        <v>52</v>
      </c>
      <c r="N9" s="2" t="s">
        <v>99</v>
      </c>
      <c r="O9" s="2" t="s">
        <v>52</v>
      </c>
      <c r="P9" s="2" t="s">
        <v>57</v>
      </c>
      <c r="Q9" s="2" t="s">
        <v>52</v>
      </c>
      <c r="R9" s="3">
        <v>4</v>
      </c>
      <c r="S9" s="2" t="s">
        <v>52</v>
      </c>
      <c r="T9" s="12"/>
    </row>
    <row r="10" spans="1:20" ht="30" customHeight="1" x14ac:dyDescent="0.3">
      <c r="A10" s="14" t="s">
        <v>119</v>
      </c>
      <c r="B10" s="14" t="s">
        <v>52</v>
      </c>
      <c r="C10" s="14" t="s">
        <v>52</v>
      </c>
      <c r="D10" s="15">
        <v>1</v>
      </c>
      <c r="E10" s="16">
        <f>공종별내역서!F95</f>
        <v>0</v>
      </c>
      <c r="F10" s="16">
        <f t="shared" si="0"/>
        <v>0</v>
      </c>
      <c r="G10" s="16">
        <f>공종별내역서!H95</f>
        <v>0</v>
      </c>
      <c r="H10" s="16">
        <f t="shared" si="1"/>
        <v>0</v>
      </c>
      <c r="I10" s="16">
        <f>공종별내역서!J95</f>
        <v>0</v>
      </c>
      <c r="J10" s="16">
        <f t="shared" si="2"/>
        <v>0</v>
      </c>
      <c r="K10" s="16">
        <f t="shared" si="3"/>
        <v>0</v>
      </c>
      <c r="L10" s="16">
        <f t="shared" si="4"/>
        <v>0</v>
      </c>
      <c r="M10" s="14" t="s">
        <v>52</v>
      </c>
      <c r="N10" s="2" t="s">
        <v>120</v>
      </c>
      <c r="O10" s="2" t="s">
        <v>52</v>
      </c>
      <c r="P10" s="2" t="s">
        <v>57</v>
      </c>
      <c r="Q10" s="2" t="s">
        <v>52</v>
      </c>
      <c r="R10" s="3">
        <v>4</v>
      </c>
      <c r="S10" s="2" t="s">
        <v>52</v>
      </c>
      <c r="T10" s="12"/>
    </row>
    <row r="11" spans="1:20" ht="30" customHeight="1" x14ac:dyDescent="0.3">
      <c r="A11" s="14" t="s">
        <v>281</v>
      </c>
      <c r="B11" s="14" t="s">
        <v>52</v>
      </c>
      <c r="C11" s="14" t="s">
        <v>52</v>
      </c>
      <c r="D11" s="15">
        <v>1</v>
      </c>
      <c r="E11" s="16">
        <f>공종별내역서!F118</f>
        <v>0</v>
      </c>
      <c r="F11" s="16">
        <f t="shared" si="0"/>
        <v>0</v>
      </c>
      <c r="G11" s="16">
        <f>공종별내역서!H118</f>
        <v>0</v>
      </c>
      <c r="H11" s="16">
        <f t="shared" si="1"/>
        <v>0</v>
      </c>
      <c r="I11" s="16">
        <f>공종별내역서!J118</f>
        <v>0</v>
      </c>
      <c r="J11" s="16">
        <f t="shared" si="2"/>
        <v>0</v>
      </c>
      <c r="K11" s="16">
        <f t="shared" si="3"/>
        <v>0</v>
      </c>
      <c r="L11" s="16">
        <f t="shared" si="4"/>
        <v>0</v>
      </c>
      <c r="M11" s="14" t="s">
        <v>52</v>
      </c>
      <c r="N11" s="2" t="s">
        <v>282</v>
      </c>
      <c r="O11" s="2" t="s">
        <v>52</v>
      </c>
      <c r="P11" s="2" t="s">
        <v>57</v>
      </c>
      <c r="Q11" s="2" t="s">
        <v>52</v>
      </c>
      <c r="R11" s="3">
        <v>4</v>
      </c>
      <c r="S11" s="2" t="s">
        <v>52</v>
      </c>
      <c r="T11" s="12"/>
    </row>
    <row r="12" spans="1:20" ht="30" customHeight="1" x14ac:dyDescent="0.3">
      <c r="A12" s="14" t="s">
        <v>311</v>
      </c>
      <c r="B12" s="14" t="s">
        <v>52</v>
      </c>
      <c r="C12" s="14" t="s">
        <v>52</v>
      </c>
      <c r="D12" s="15">
        <v>1</v>
      </c>
      <c r="E12" s="16">
        <f>공종별내역서!F164</f>
        <v>0</v>
      </c>
      <c r="F12" s="16">
        <f t="shared" si="0"/>
        <v>0</v>
      </c>
      <c r="G12" s="16">
        <f>공종별내역서!H164</f>
        <v>0</v>
      </c>
      <c r="H12" s="16">
        <f t="shared" si="1"/>
        <v>0</v>
      </c>
      <c r="I12" s="16">
        <f>공종별내역서!J164</f>
        <v>0</v>
      </c>
      <c r="J12" s="16">
        <f t="shared" si="2"/>
        <v>0</v>
      </c>
      <c r="K12" s="16">
        <f t="shared" si="3"/>
        <v>0</v>
      </c>
      <c r="L12" s="16">
        <f t="shared" si="4"/>
        <v>0</v>
      </c>
      <c r="M12" s="14" t="s">
        <v>52</v>
      </c>
      <c r="N12" s="2" t="s">
        <v>312</v>
      </c>
      <c r="O12" s="2" t="s">
        <v>52</v>
      </c>
      <c r="P12" s="2" t="s">
        <v>57</v>
      </c>
      <c r="Q12" s="2" t="s">
        <v>52</v>
      </c>
      <c r="R12" s="3">
        <v>4</v>
      </c>
      <c r="S12" s="2" t="s">
        <v>52</v>
      </c>
      <c r="T12" s="12"/>
    </row>
    <row r="13" spans="1:20" ht="30" customHeight="1" x14ac:dyDescent="0.3">
      <c r="A13" s="14" t="s">
        <v>430</v>
      </c>
      <c r="B13" s="14" t="s">
        <v>52</v>
      </c>
      <c r="C13" s="14" t="s">
        <v>52</v>
      </c>
      <c r="D13" s="15">
        <v>1</v>
      </c>
      <c r="E13" s="16">
        <f>공종별내역서!F187</f>
        <v>0</v>
      </c>
      <c r="F13" s="16">
        <f t="shared" si="0"/>
        <v>0</v>
      </c>
      <c r="G13" s="16">
        <f>공종별내역서!H187</f>
        <v>0</v>
      </c>
      <c r="H13" s="16">
        <f t="shared" si="1"/>
        <v>0</v>
      </c>
      <c r="I13" s="16">
        <f>공종별내역서!J187</f>
        <v>0</v>
      </c>
      <c r="J13" s="16">
        <f t="shared" si="2"/>
        <v>0</v>
      </c>
      <c r="K13" s="16">
        <f t="shared" si="3"/>
        <v>0</v>
      </c>
      <c r="L13" s="16">
        <f t="shared" si="4"/>
        <v>0</v>
      </c>
      <c r="M13" s="14" t="s">
        <v>52</v>
      </c>
      <c r="N13" s="2" t="s">
        <v>431</v>
      </c>
      <c r="O13" s="2" t="s">
        <v>52</v>
      </c>
      <c r="P13" s="2" t="s">
        <v>57</v>
      </c>
      <c r="Q13" s="2" t="s">
        <v>52</v>
      </c>
      <c r="R13" s="3">
        <v>4</v>
      </c>
      <c r="S13" s="2" t="s">
        <v>52</v>
      </c>
      <c r="T13" s="12"/>
    </row>
    <row r="14" spans="1:20" ht="30" customHeight="1" x14ac:dyDescent="0.3">
      <c r="A14" s="14" t="s">
        <v>455</v>
      </c>
      <c r="B14" s="14" t="s">
        <v>52</v>
      </c>
      <c r="C14" s="14" t="s">
        <v>52</v>
      </c>
      <c r="D14" s="15">
        <v>1</v>
      </c>
      <c r="E14" s="16">
        <f>공종별내역서!F233</f>
        <v>0</v>
      </c>
      <c r="F14" s="16">
        <f t="shared" si="0"/>
        <v>0</v>
      </c>
      <c r="G14" s="16">
        <f>공종별내역서!H233</f>
        <v>0</v>
      </c>
      <c r="H14" s="16">
        <f t="shared" si="1"/>
        <v>0</v>
      </c>
      <c r="I14" s="16">
        <f>공종별내역서!J233</f>
        <v>0</v>
      </c>
      <c r="J14" s="16">
        <f t="shared" si="2"/>
        <v>0</v>
      </c>
      <c r="K14" s="16">
        <f t="shared" si="3"/>
        <v>0</v>
      </c>
      <c r="L14" s="16">
        <f t="shared" si="4"/>
        <v>0</v>
      </c>
      <c r="M14" s="14" t="s">
        <v>52</v>
      </c>
      <c r="N14" s="2" t="s">
        <v>456</v>
      </c>
      <c r="O14" s="2" t="s">
        <v>52</v>
      </c>
      <c r="P14" s="2" t="s">
        <v>57</v>
      </c>
      <c r="Q14" s="2" t="s">
        <v>52</v>
      </c>
      <c r="R14" s="3">
        <v>4</v>
      </c>
      <c r="S14" s="2" t="s">
        <v>52</v>
      </c>
      <c r="T14" s="12"/>
    </row>
    <row r="15" spans="1:20" ht="30" customHeight="1" x14ac:dyDescent="0.3">
      <c r="A15" s="14" t="s">
        <v>562</v>
      </c>
      <c r="B15" s="14" t="s">
        <v>52</v>
      </c>
      <c r="C15" s="14" t="s">
        <v>52</v>
      </c>
      <c r="D15" s="15">
        <v>1</v>
      </c>
      <c r="E15" s="16">
        <f>공종별내역서!F256</f>
        <v>0</v>
      </c>
      <c r="F15" s="16">
        <f t="shared" si="0"/>
        <v>0</v>
      </c>
      <c r="G15" s="16">
        <f>공종별내역서!H256</f>
        <v>0</v>
      </c>
      <c r="H15" s="16">
        <f t="shared" si="1"/>
        <v>0</v>
      </c>
      <c r="I15" s="16">
        <f>공종별내역서!J256</f>
        <v>0</v>
      </c>
      <c r="J15" s="16">
        <f t="shared" si="2"/>
        <v>0</v>
      </c>
      <c r="K15" s="16">
        <f t="shared" si="3"/>
        <v>0</v>
      </c>
      <c r="L15" s="16">
        <f t="shared" si="4"/>
        <v>0</v>
      </c>
      <c r="M15" s="14" t="s">
        <v>52</v>
      </c>
      <c r="N15" s="2" t="s">
        <v>563</v>
      </c>
      <c r="O15" s="2" t="s">
        <v>52</v>
      </c>
      <c r="P15" s="2" t="s">
        <v>57</v>
      </c>
      <c r="Q15" s="2" t="s">
        <v>52</v>
      </c>
      <c r="R15" s="3">
        <v>4</v>
      </c>
      <c r="S15" s="2" t="s">
        <v>52</v>
      </c>
      <c r="T15" s="12"/>
    </row>
    <row r="16" spans="1:20" ht="30" customHeight="1" x14ac:dyDescent="0.3">
      <c r="A16" s="14" t="s">
        <v>600</v>
      </c>
      <c r="B16" s="14" t="s">
        <v>52</v>
      </c>
      <c r="C16" s="14" t="s">
        <v>52</v>
      </c>
      <c r="D16" s="15">
        <v>1</v>
      </c>
      <c r="E16" s="16">
        <f>공종별내역서!F279</f>
        <v>0</v>
      </c>
      <c r="F16" s="16">
        <f t="shared" si="0"/>
        <v>0</v>
      </c>
      <c r="G16" s="16">
        <f>공종별내역서!H279</f>
        <v>0</v>
      </c>
      <c r="H16" s="16">
        <f t="shared" si="1"/>
        <v>0</v>
      </c>
      <c r="I16" s="16">
        <f>공종별내역서!J279</f>
        <v>0</v>
      </c>
      <c r="J16" s="16">
        <f t="shared" si="2"/>
        <v>0</v>
      </c>
      <c r="K16" s="16">
        <f t="shared" si="3"/>
        <v>0</v>
      </c>
      <c r="L16" s="16">
        <f t="shared" si="4"/>
        <v>0</v>
      </c>
      <c r="M16" s="14" t="s">
        <v>52</v>
      </c>
      <c r="N16" s="2" t="s">
        <v>601</v>
      </c>
      <c r="O16" s="2" t="s">
        <v>52</v>
      </c>
      <c r="P16" s="2" t="s">
        <v>57</v>
      </c>
      <c r="Q16" s="2" t="s">
        <v>52</v>
      </c>
      <c r="R16" s="3">
        <v>4</v>
      </c>
      <c r="S16" s="2" t="s">
        <v>52</v>
      </c>
      <c r="T16" s="12"/>
    </row>
    <row r="17" spans="1:20" ht="30" customHeight="1" x14ac:dyDescent="0.3">
      <c r="A17" s="14" t="s">
        <v>692</v>
      </c>
      <c r="B17" s="14" t="s">
        <v>52</v>
      </c>
      <c r="C17" s="14" t="s">
        <v>52</v>
      </c>
      <c r="D17" s="15">
        <v>1</v>
      </c>
      <c r="E17" s="16">
        <f>공종별내역서!F302</f>
        <v>0</v>
      </c>
      <c r="F17" s="16">
        <f t="shared" si="0"/>
        <v>0</v>
      </c>
      <c r="G17" s="16">
        <f>공종별내역서!H302</f>
        <v>0</v>
      </c>
      <c r="H17" s="16">
        <f t="shared" si="1"/>
        <v>0</v>
      </c>
      <c r="I17" s="16">
        <f>공종별내역서!J302</f>
        <v>0</v>
      </c>
      <c r="J17" s="16">
        <f t="shared" si="2"/>
        <v>0</v>
      </c>
      <c r="K17" s="16">
        <f t="shared" si="3"/>
        <v>0</v>
      </c>
      <c r="L17" s="16">
        <f t="shared" si="4"/>
        <v>0</v>
      </c>
      <c r="M17" s="14" t="s">
        <v>52</v>
      </c>
      <c r="N17" s="2" t="s">
        <v>693</v>
      </c>
      <c r="O17" s="2" t="s">
        <v>52</v>
      </c>
      <c r="P17" s="2" t="s">
        <v>57</v>
      </c>
      <c r="Q17" s="2" t="s">
        <v>52</v>
      </c>
      <c r="R17" s="3">
        <v>4</v>
      </c>
      <c r="S17" s="2" t="s">
        <v>52</v>
      </c>
      <c r="T17" s="12"/>
    </row>
    <row r="18" spans="1:20" ht="30" customHeight="1" x14ac:dyDescent="0.3">
      <c r="A18" s="14" t="s">
        <v>747</v>
      </c>
      <c r="B18" s="14" t="s">
        <v>52</v>
      </c>
      <c r="C18" s="14" t="s">
        <v>52</v>
      </c>
      <c r="D18" s="15">
        <v>1</v>
      </c>
      <c r="E18" s="16">
        <f>공종별내역서!F325</f>
        <v>0</v>
      </c>
      <c r="F18" s="16">
        <f t="shared" si="0"/>
        <v>0</v>
      </c>
      <c r="G18" s="16">
        <f>공종별내역서!H325</f>
        <v>0</v>
      </c>
      <c r="H18" s="16">
        <f t="shared" si="1"/>
        <v>0</v>
      </c>
      <c r="I18" s="16">
        <f>공종별내역서!J325</f>
        <v>0</v>
      </c>
      <c r="J18" s="16">
        <f t="shared" si="2"/>
        <v>0</v>
      </c>
      <c r="K18" s="16">
        <f t="shared" si="3"/>
        <v>0</v>
      </c>
      <c r="L18" s="16">
        <f t="shared" si="4"/>
        <v>0</v>
      </c>
      <c r="M18" s="14" t="s">
        <v>52</v>
      </c>
      <c r="N18" s="2" t="s">
        <v>748</v>
      </c>
      <c r="O18" s="2" t="s">
        <v>52</v>
      </c>
      <c r="P18" s="2" t="s">
        <v>57</v>
      </c>
      <c r="Q18" s="2" t="s">
        <v>52</v>
      </c>
      <c r="R18" s="3">
        <v>4</v>
      </c>
      <c r="S18" s="2" t="s">
        <v>52</v>
      </c>
      <c r="T18" s="12"/>
    </row>
    <row r="19" spans="1:20" ht="30" customHeight="1" x14ac:dyDescent="0.3">
      <c r="A19" s="14" t="s">
        <v>761</v>
      </c>
      <c r="B19" s="14" t="s">
        <v>52</v>
      </c>
      <c r="C19" s="14" t="s">
        <v>52</v>
      </c>
      <c r="D19" s="15">
        <v>1</v>
      </c>
      <c r="E19" s="16">
        <f>공종별내역서!F371</f>
        <v>0</v>
      </c>
      <c r="F19" s="16">
        <f t="shared" si="0"/>
        <v>0</v>
      </c>
      <c r="G19" s="16">
        <f>공종별내역서!H371</f>
        <v>0</v>
      </c>
      <c r="H19" s="16">
        <f t="shared" si="1"/>
        <v>0</v>
      </c>
      <c r="I19" s="16">
        <f>공종별내역서!J371</f>
        <v>0</v>
      </c>
      <c r="J19" s="16">
        <f t="shared" si="2"/>
        <v>0</v>
      </c>
      <c r="K19" s="16">
        <f t="shared" si="3"/>
        <v>0</v>
      </c>
      <c r="L19" s="16">
        <f t="shared" si="4"/>
        <v>0</v>
      </c>
      <c r="M19" s="14" t="s">
        <v>52</v>
      </c>
      <c r="N19" s="2" t="s">
        <v>762</v>
      </c>
      <c r="O19" s="2" t="s">
        <v>52</v>
      </c>
      <c r="P19" s="2" t="s">
        <v>57</v>
      </c>
      <c r="Q19" s="2" t="s">
        <v>52</v>
      </c>
      <c r="R19" s="3">
        <v>4</v>
      </c>
      <c r="S19" s="2" t="s">
        <v>52</v>
      </c>
      <c r="T19" s="12"/>
    </row>
    <row r="20" spans="1:20" s="57" customFormat="1" ht="30" customHeight="1" x14ac:dyDescent="0.3">
      <c r="A20" s="51" t="s">
        <v>892</v>
      </c>
      <c r="B20" s="51" t="s">
        <v>52</v>
      </c>
      <c r="C20" s="51" t="s">
        <v>52</v>
      </c>
      <c r="D20" s="52">
        <v>1</v>
      </c>
      <c r="E20" s="53">
        <f>공종별내역서!F394</f>
        <v>0</v>
      </c>
      <c r="F20" s="53">
        <f t="shared" si="0"/>
        <v>0</v>
      </c>
      <c r="G20" s="53">
        <f>공종별내역서!H394</f>
        <v>0</v>
      </c>
      <c r="H20" s="53">
        <f t="shared" si="1"/>
        <v>0</v>
      </c>
      <c r="I20" s="53">
        <f>공종별내역서!J394</f>
        <v>0</v>
      </c>
      <c r="J20" s="53">
        <f t="shared" si="2"/>
        <v>0</v>
      </c>
      <c r="K20" s="53">
        <f t="shared" si="3"/>
        <v>0</v>
      </c>
      <c r="L20" s="53">
        <f t="shared" si="4"/>
        <v>0</v>
      </c>
      <c r="M20" s="51" t="s">
        <v>52</v>
      </c>
      <c r="N20" s="54" t="s">
        <v>893</v>
      </c>
      <c r="O20" s="54" t="s">
        <v>52</v>
      </c>
      <c r="P20" s="54" t="s">
        <v>52</v>
      </c>
      <c r="Q20" s="54" t="s">
        <v>894</v>
      </c>
      <c r="R20" s="55">
        <v>4</v>
      </c>
      <c r="S20" s="54" t="s">
        <v>52</v>
      </c>
      <c r="T20" s="56">
        <f>L20*1</f>
        <v>0</v>
      </c>
    </row>
    <row r="21" spans="1:20" s="57" customFormat="1" ht="30" customHeight="1" x14ac:dyDescent="0.3">
      <c r="A21" s="51" t="s">
        <v>909</v>
      </c>
      <c r="B21" s="51" t="s">
        <v>52</v>
      </c>
      <c r="C21" s="51" t="s">
        <v>52</v>
      </c>
      <c r="D21" s="52">
        <v>1</v>
      </c>
      <c r="E21" s="53">
        <f>공종별내역서!F417</f>
        <v>0</v>
      </c>
      <c r="F21" s="53">
        <f t="shared" si="0"/>
        <v>0</v>
      </c>
      <c r="G21" s="53">
        <f>공종별내역서!H417</f>
        <v>0</v>
      </c>
      <c r="H21" s="53">
        <f t="shared" si="1"/>
        <v>0</v>
      </c>
      <c r="I21" s="53">
        <f>공종별내역서!J417</f>
        <v>0</v>
      </c>
      <c r="J21" s="53">
        <f t="shared" si="2"/>
        <v>0</v>
      </c>
      <c r="K21" s="53">
        <f t="shared" si="3"/>
        <v>0</v>
      </c>
      <c r="L21" s="53">
        <f t="shared" si="4"/>
        <v>0</v>
      </c>
      <c r="M21" s="51" t="s">
        <v>52</v>
      </c>
      <c r="N21" s="54" t="s">
        <v>910</v>
      </c>
      <c r="O21" s="54" t="s">
        <v>52</v>
      </c>
      <c r="P21" s="54" t="s">
        <v>52</v>
      </c>
      <c r="Q21" s="54" t="s">
        <v>911</v>
      </c>
      <c r="R21" s="55">
        <v>4</v>
      </c>
      <c r="S21" s="54" t="s">
        <v>52</v>
      </c>
      <c r="T21" s="56">
        <f>L21*1</f>
        <v>0</v>
      </c>
    </row>
    <row r="22" spans="1:20" s="50" customFormat="1" ht="30" customHeight="1" x14ac:dyDescent="0.3">
      <c r="A22" s="44" t="s">
        <v>944</v>
      </c>
      <c r="B22" s="44" t="s">
        <v>52</v>
      </c>
      <c r="C22" s="44" t="s">
        <v>52</v>
      </c>
      <c r="D22" s="45">
        <v>1</v>
      </c>
      <c r="E22" s="46">
        <f>F23</f>
        <v>0</v>
      </c>
      <c r="F22" s="46">
        <f t="shared" si="0"/>
        <v>0</v>
      </c>
      <c r="G22" s="46">
        <f>H23</f>
        <v>0</v>
      </c>
      <c r="H22" s="46">
        <f t="shared" si="1"/>
        <v>0</v>
      </c>
      <c r="I22" s="46">
        <f>J23</f>
        <v>0</v>
      </c>
      <c r="J22" s="46">
        <f t="shared" si="2"/>
        <v>0</v>
      </c>
      <c r="K22" s="46">
        <f t="shared" si="3"/>
        <v>0</v>
      </c>
      <c r="L22" s="46">
        <f t="shared" si="4"/>
        <v>0</v>
      </c>
      <c r="M22" s="44" t="s">
        <v>52</v>
      </c>
      <c r="N22" s="47" t="s">
        <v>945</v>
      </c>
      <c r="O22" s="47" t="s">
        <v>52</v>
      </c>
      <c r="P22" s="47" t="s">
        <v>53</v>
      </c>
      <c r="Q22" s="47" t="s">
        <v>52</v>
      </c>
      <c r="R22" s="48">
        <v>2</v>
      </c>
      <c r="S22" s="47" t="s">
        <v>52</v>
      </c>
      <c r="T22" s="49"/>
    </row>
    <row r="23" spans="1:20" ht="30" customHeight="1" x14ac:dyDescent="0.3">
      <c r="A23" s="14" t="s">
        <v>946</v>
      </c>
      <c r="B23" s="14" t="s">
        <v>52</v>
      </c>
      <c r="C23" s="14" t="s">
        <v>52</v>
      </c>
      <c r="D23" s="15">
        <v>1</v>
      </c>
      <c r="E23" s="16">
        <f>공종별내역서!F440</f>
        <v>0</v>
      </c>
      <c r="F23" s="16">
        <f t="shared" si="0"/>
        <v>0</v>
      </c>
      <c r="G23" s="16">
        <f>공종별내역서!H440</f>
        <v>0</v>
      </c>
      <c r="H23" s="16">
        <f t="shared" si="1"/>
        <v>0</v>
      </c>
      <c r="I23" s="16">
        <f>공종별내역서!J440</f>
        <v>0</v>
      </c>
      <c r="J23" s="16">
        <f t="shared" si="2"/>
        <v>0</v>
      </c>
      <c r="K23" s="16">
        <f t="shared" si="3"/>
        <v>0</v>
      </c>
      <c r="L23" s="16">
        <f t="shared" si="4"/>
        <v>0</v>
      </c>
      <c r="M23" s="14" t="s">
        <v>52</v>
      </c>
      <c r="N23" s="2" t="s">
        <v>947</v>
      </c>
      <c r="O23" s="2" t="s">
        <v>52</v>
      </c>
      <c r="P23" s="2" t="s">
        <v>945</v>
      </c>
      <c r="Q23" s="2" t="s">
        <v>52</v>
      </c>
      <c r="R23" s="3">
        <v>3</v>
      </c>
      <c r="S23" s="2" t="s">
        <v>52</v>
      </c>
      <c r="T23" s="12"/>
    </row>
    <row r="24" spans="1:20" ht="30" customHeight="1" x14ac:dyDescent="0.3">
      <c r="A24" s="15"/>
      <c r="B24" s="15"/>
      <c r="C24" s="15"/>
      <c r="D24" s="15"/>
      <c r="E24" s="15"/>
      <c r="F24" s="15"/>
      <c r="G24" s="15"/>
      <c r="H24" s="15"/>
      <c r="I24" s="15"/>
      <c r="J24" s="15"/>
      <c r="K24" s="15"/>
      <c r="L24" s="15"/>
      <c r="M24" s="15"/>
      <c r="T24" s="11"/>
    </row>
    <row r="25" spans="1:20" ht="30" customHeight="1" x14ac:dyDescent="0.3">
      <c r="A25" s="15"/>
      <c r="B25" s="15"/>
      <c r="C25" s="15"/>
      <c r="D25" s="15"/>
      <c r="E25" s="15"/>
      <c r="F25" s="15"/>
      <c r="G25" s="15"/>
      <c r="H25" s="15"/>
      <c r="I25" s="15"/>
      <c r="J25" s="15"/>
      <c r="K25" s="15"/>
      <c r="L25" s="15"/>
      <c r="M25" s="15"/>
      <c r="T25" s="11"/>
    </row>
    <row r="26" spans="1:20" ht="30" customHeight="1" x14ac:dyDescent="0.3">
      <c r="A26" s="14" t="s">
        <v>96</v>
      </c>
      <c r="B26" s="15"/>
      <c r="C26" s="15"/>
      <c r="D26" s="15"/>
      <c r="E26" s="15"/>
      <c r="F26" s="16">
        <f>F5</f>
        <v>0</v>
      </c>
      <c r="G26" s="15"/>
      <c r="H26" s="16">
        <f>H5</f>
        <v>0</v>
      </c>
      <c r="I26" s="15"/>
      <c r="J26" s="16">
        <f>J5</f>
        <v>0</v>
      </c>
      <c r="K26" s="15"/>
      <c r="L26" s="16">
        <f>L5</f>
        <v>0</v>
      </c>
      <c r="M26" s="15"/>
      <c r="T26" s="11"/>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1" type="noConversion"/>
  <pageMargins left="0.78740157480314954" right="0" top="0.39370078740157477" bottom="0.39370078740157477" header="0" footer="0"/>
  <pageSetup paperSize="9" scale="6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V440"/>
  <sheetViews>
    <sheetView view="pageBreakPreview" zoomScaleNormal="100" zoomScaleSheetLayoutView="100" workbookViewId="0">
      <selection activeCell="E9" sqref="E9"/>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6" t="s">
        <v>1</v>
      </c>
      <c r="B1" s="7"/>
      <c r="C1" s="7"/>
      <c r="D1" s="7"/>
      <c r="E1" s="7"/>
      <c r="F1" s="7"/>
      <c r="G1" s="7"/>
      <c r="H1" s="7"/>
      <c r="I1" s="7"/>
      <c r="J1" s="7"/>
      <c r="K1" s="7"/>
      <c r="L1" s="7"/>
      <c r="M1" s="8"/>
    </row>
    <row r="2" spans="1:48" ht="30" customHeight="1" x14ac:dyDescent="0.3">
      <c r="A2" s="108" t="s">
        <v>2</v>
      </c>
      <c r="B2" s="108" t="s">
        <v>3</v>
      </c>
      <c r="C2" s="108" t="s">
        <v>4</v>
      </c>
      <c r="D2" s="108" t="s">
        <v>5</v>
      </c>
      <c r="E2" s="108" t="s">
        <v>6</v>
      </c>
      <c r="F2" s="108"/>
      <c r="G2" s="108" t="s">
        <v>9</v>
      </c>
      <c r="H2" s="108"/>
      <c r="I2" s="108" t="s">
        <v>10</v>
      </c>
      <c r="J2" s="108"/>
      <c r="K2" s="108" t="s">
        <v>11</v>
      </c>
      <c r="L2" s="108"/>
      <c r="M2" s="108" t="s">
        <v>12</v>
      </c>
      <c r="N2" s="110" t="s">
        <v>20</v>
      </c>
      <c r="O2" s="110" t="s">
        <v>14</v>
      </c>
      <c r="P2" s="110" t="s">
        <v>21</v>
      </c>
      <c r="Q2" s="110" t="s">
        <v>13</v>
      </c>
      <c r="R2" s="110" t="s">
        <v>22</v>
      </c>
      <c r="S2" s="110" t="s">
        <v>23</v>
      </c>
      <c r="T2" s="110" t="s">
        <v>24</v>
      </c>
      <c r="U2" s="110" t="s">
        <v>25</v>
      </c>
      <c r="V2" s="110" t="s">
        <v>26</v>
      </c>
      <c r="W2" s="110" t="s">
        <v>27</v>
      </c>
      <c r="X2" s="110" t="s">
        <v>28</v>
      </c>
      <c r="Y2" s="110" t="s">
        <v>29</v>
      </c>
      <c r="Z2" s="110" t="s">
        <v>30</v>
      </c>
      <c r="AA2" s="110" t="s">
        <v>31</v>
      </c>
      <c r="AB2" s="110" t="s">
        <v>32</v>
      </c>
      <c r="AC2" s="110" t="s">
        <v>33</v>
      </c>
      <c r="AD2" s="110" t="s">
        <v>34</v>
      </c>
      <c r="AE2" s="110" t="s">
        <v>35</v>
      </c>
      <c r="AF2" s="110" t="s">
        <v>36</v>
      </c>
      <c r="AG2" s="110" t="s">
        <v>37</v>
      </c>
      <c r="AH2" s="110" t="s">
        <v>38</v>
      </c>
      <c r="AI2" s="110" t="s">
        <v>39</v>
      </c>
      <c r="AJ2" s="110" t="s">
        <v>40</v>
      </c>
      <c r="AK2" s="110" t="s">
        <v>41</v>
      </c>
      <c r="AL2" s="110" t="s">
        <v>42</v>
      </c>
      <c r="AM2" s="110" t="s">
        <v>43</v>
      </c>
      <c r="AN2" s="110" t="s">
        <v>44</v>
      </c>
      <c r="AO2" s="110" t="s">
        <v>45</v>
      </c>
      <c r="AP2" s="110" t="s">
        <v>46</v>
      </c>
      <c r="AQ2" s="110" t="s">
        <v>47</v>
      </c>
      <c r="AR2" s="110" t="s">
        <v>48</v>
      </c>
      <c r="AS2" s="110" t="s">
        <v>16</v>
      </c>
      <c r="AT2" s="110" t="s">
        <v>17</v>
      </c>
      <c r="AU2" s="110" t="s">
        <v>49</v>
      </c>
      <c r="AV2" s="110" t="s">
        <v>50</v>
      </c>
    </row>
    <row r="3" spans="1:48" ht="30" customHeight="1" x14ac:dyDescent="0.3">
      <c r="A3" s="108"/>
      <c r="B3" s="108"/>
      <c r="C3" s="108"/>
      <c r="D3" s="108"/>
      <c r="E3" s="10" t="s">
        <v>7</v>
      </c>
      <c r="F3" s="10" t="s">
        <v>8</v>
      </c>
      <c r="G3" s="10" t="s">
        <v>7</v>
      </c>
      <c r="H3" s="10" t="s">
        <v>8</v>
      </c>
      <c r="I3" s="10" t="s">
        <v>7</v>
      </c>
      <c r="J3" s="10" t="s">
        <v>8</v>
      </c>
      <c r="K3" s="10" t="s">
        <v>7</v>
      </c>
      <c r="L3" s="10" t="s">
        <v>8</v>
      </c>
      <c r="M3" s="108"/>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row>
    <row r="4" spans="1:48" ht="30" customHeight="1" x14ac:dyDescent="0.3">
      <c r="A4" s="17" t="s">
        <v>58</v>
      </c>
      <c r="B4" s="17" t="s">
        <v>52</v>
      </c>
      <c r="C4" s="15"/>
      <c r="D4" s="15"/>
      <c r="E4" s="16"/>
      <c r="F4" s="16"/>
      <c r="G4" s="16"/>
      <c r="H4" s="16"/>
      <c r="I4" s="16"/>
      <c r="J4" s="16"/>
      <c r="K4" s="16"/>
      <c r="L4" s="16"/>
      <c r="M4" s="15"/>
      <c r="N4" s="3"/>
      <c r="O4" s="3"/>
      <c r="P4" s="3"/>
      <c r="Q4" s="2" t="s">
        <v>59</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row>
    <row r="5" spans="1:48" ht="30" customHeight="1" x14ac:dyDescent="0.3">
      <c r="A5" s="17" t="s">
        <v>60</v>
      </c>
      <c r="B5" s="17" t="s">
        <v>61</v>
      </c>
      <c r="C5" s="17" t="s">
        <v>62</v>
      </c>
      <c r="D5" s="15">
        <v>127</v>
      </c>
      <c r="E5" s="16">
        <f>TRUNC(일위대가목록!E4,0)</f>
        <v>0</v>
      </c>
      <c r="F5" s="16">
        <f t="shared" ref="F5:F10" si="0">TRUNC(E5*D5, 0)</f>
        <v>0</v>
      </c>
      <c r="G5" s="16">
        <f>TRUNC(일위대가목록!F4,0)</f>
        <v>0</v>
      </c>
      <c r="H5" s="16">
        <f t="shared" ref="H5:H10" si="1">TRUNC(G5*D5, 0)</f>
        <v>0</v>
      </c>
      <c r="I5" s="16">
        <f>TRUNC(일위대가목록!G4,0)</f>
        <v>0</v>
      </c>
      <c r="J5" s="16">
        <f t="shared" ref="J5:J10" si="2">TRUNC(I5*D5, 0)</f>
        <v>0</v>
      </c>
      <c r="K5" s="16">
        <f t="shared" ref="K5:L10" si="3">TRUNC(E5+G5+I5, 0)</f>
        <v>0</v>
      </c>
      <c r="L5" s="16">
        <f t="shared" si="3"/>
        <v>0</v>
      </c>
      <c r="M5" s="17" t="s">
        <v>63</v>
      </c>
      <c r="N5" s="2" t="s">
        <v>64</v>
      </c>
      <c r="O5" s="2" t="s">
        <v>52</v>
      </c>
      <c r="P5" s="2" t="s">
        <v>52</v>
      </c>
      <c r="Q5" s="2" t="s">
        <v>59</v>
      </c>
      <c r="R5" s="2" t="s">
        <v>65</v>
      </c>
      <c r="S5" s="2" t="s">
        <v>66</v>
      </c>
      <c r="T5" s="2" t="s">
        <v>66</v>
      </c>
      <c r="U5" s="3"/>
      <c r="V5" s="3"/>
      <c r="W5" s="3"/>
      <c r="X5" s="3"/>
      <c r="Y5" s="3"/>
      <c r="Z5" s="3"/>
      <c r="AA5" s="3"/>
      <c r="AB5" s="3"/>
      <c r="AC5" s="3"/>
      <c r="AD5" s="3"/>
      <c r="AE5" s="3"/>
      <c r="AF5" s="3"/>
      <c r="AG5" s="3"/>
      <c r="AH5" s="3"/>
      <c r="AI5" s="3"/>
      <c r="AJ5" s="3"/>
      <c r="AK5" s="3"/>
      <c r="AL5" s="3"/>
      <c r="AM5" s="3"/>
      <c r="AN5" s="3"/>
      <c r="AO5" s="3"/>
      <c r="AP5" s="3"/>
      <c r="AQ5" s="3"/>
      <c r="AR5" s="2" t="s">
        <v>52</v>
      </c>
      <c r="AS5" s="2" t="s">
        <v>52</v>
      </c>
      <c r="AT5" s="3"/>
      <c r="AU5" s="2" t="s">
        <v>67</v>
      </c>
      <c r="AV5" s="3">
        <v>7</v>
      </c>
    </row>
    <row r="6" spans="1:48" ht="30" customHeight="1" x14ac:dyDescent="0.3">
      <c r="A6" s="17" t="s">
        <v>68</v>
      </c>
      <c r="B6" s="17" t="s">
        <v>69</v>
      </c>
      <c r="C6" s="17" t="s">
        <v>70</v>
      </c>
      <c r="D6" s="15">
        <v>72</v>
      </c>
      <c r="E6" s="16">
        <f>TRUNC(일위대가목록!E5,0)</f>
        <v>0</v>
      </c>
      <c r="F6" s="16">
        <f t="shared" si="0"/>
        <v>0</v>
      </c>
      <c r="G6" s="16">
        <f>TRUNC(일위대가목록!F5,0)</f>
        <v>0</v>
      </c>
      <c r="H6" s="16">
        <f t="shared" si="1"/>
        <v>0</v>
      </c>
      <c r="I6" s="16">
        <f>TRUNC(일위대가목록!G5,0)</f>
        <v>0</v>
      </c>
      <c r="J6" s="16">
        <f t="shared" si="2"/>
        <v>0</v>
      </c>
      <c r="K6" s="16">
        <f t="shared" si="3"/>
        <v>0</v>
      </c>
      <c r="L6" s="16">
        <f t="shared" si="3"/>
        <v>0</v>
      </c>
      <c r="M6" s="17" t="s">
        <v>71</v>
      </c>
      <c r="N6" s="2" t="s">
        <v>72</v>
      </c>
      <c r="O6" s="2" t="s">
        <v>52</v>
      </c>
      <c r="P6" s="2" t="s">
        <v>52</v>
      </c>
      <c r="Q6" s="2" t="s">
        <v>59</v>
      </c>
      <c r="R6" s="2" t="s">
        <v>65</v>
      </c>
      <c r="S6" s="2" t="s">
        <v>66</v>
      </c>
      <c r="T6" s="2" t="s">
        <v>66</v>
      </c>
      <c r="U6" s="3"/>
      <c r="V6" s="3"/>
      <c r="W6" s="3"/>
      <c r="X6" s="3"/>
      <c r="Y6" s="3"/>
      <c r="Z6" s="3"/>
      <c r="AA6" s="3"/>
      <c r="AB6" s="3"/>
      <c r="AC6" s="3"/>
      <c r="AD6" s="3"/>
      <c r="AE6" s="3"/>
      <c r="AF6" s="3"/>
      <c r="AG6" s="3"/>
      <c r="AH6" s="3"/>
      <c r="AI6" s="3"/>
      <c r="AJ6" s="3"/>
      <c r="AK6" s="3"/>
      <c r="AL6" s="3"/>
      <c r="AM6" s="3"/>
      <c r="AN6" s="3"/>
      <c r="AO6" s="3"/>
      <c r="AP6" s="3"/>
      <c r="AQ6" s="3"/>
      <c r="AR6" s="2" t="s">
        <v>52</v>
      </c>
      <c r="AS6" s="2" t="s">
        <v>52</v>
      </c>
      <c r="AT6" s="3"/>
      <c r="AU6" s="2" t="s">
        <v>73</v>
      </c>
      <c r="AV6" s="3">
        <v>8</v>
      </c>
    </row>
    <row r="7" spans="1:48" ht="30" customHeight="1" x14ac:dyDescent="0.3">
      <c r="A7" s="17" t="s">
        <v>74</v>
      </c>
      <c r="B7" s="17" t="s">
        <v>75</v>
      </c>
      <c r="C7" s="17" t="s">
        <v>76</v>
      </c>
      <c r="D7" s="15">
        <v>5</v>
      </c>
      <c r="E7" s="16">
        <f>TRUNC(일위대가목록!E6,0)</f>
        <v>0</v>
      </c>
      <c r="F7" s="16">
        <f t="shared" si="0"/>
        <v>0</v>
      </c>
      <c r="G7" s="16">
        <f>TRUNC(일위대가목록!F6,0)</f>
        <v>0</v>
      </c>
      <c r="H7" s="16">
        <f t="shared" si="1"/>
        <v>0</v>
      </c>
      <c r="I7" s="16">
        <f>TRUNC(일위대가목록!G6,0)</f>
        <v>0</v>
      </c>
      <c r="J7" s="16">
        <f t="shared" si="2"/>
        <v>0</v>
      </c>
      <c r="K7" s="16">
        <f t="shared" si="3"/>
        <v>0</v>
      </c>
      <c r="L7" s="16">
        <f t="shared" si="3"/>
        <v>0</v>
      </c>
      <c r="M7" s="17" t="s">
        <v>77</v>
      </c>
      <c r="N7" s="2" t="s">
        <v>78</v>
      </c>
      <c r="O7" s="2" t="s">
        <v>52</v>
      </c>
      <c r="P7" s="2" t="s">
        <v>52</v>
      </c>
      <c r="Q7" s="2" t="s">
        <v>59</v>
      </c>
      <c r="R7" s="2" t="s">
        <v>65</v>
      </c>
      <c r="S7" s="2" t="s">
        <v>66</v>
      </c>
      <c r="T7" s="2" t="s">
        <v>66</v>
      </c>
      <c r="U7" s="3"/>
      <c r="V7" s="3"/>
      <c r="W7" s="3"/>
      <c r="X7" s="3"/>
      <c r="Y7" s="3"/>
      <c r="Z7" s="3"/>
      <c r="AA7" s="3"/>
      <c r="AB7" s="3"/>
      <c r="AC7" s="3"/>
      <c r="AD7" s="3"/>
      <c r="AE7" s="3"/>
      <c r="AF7" s="3"/>
      <c r="AG7" s="3"/>
      <c r="AH7" s="3"/>
      <c r="AI7" s="3"/>
      <c r="AJ7" s="3"/>
      <c r="AK7" s="3"/>
      <c r="AL7" s="3"/>
      <c r="AM7" s="3"/>
      <c r="AN7" s="3"/>
      <c r="AO7" s="3"/>
      <c r="AP7" s="3"/>
      <c r="AQ7" s="3"/>
      <c r="AR7" s="2" t="s">
        <v>52</v>
      </c>
      <c r="AS7" s="2" t="s">
        <v>52</v>
      </c>
      <c r="AT7" s="3"/>
      <c r="AU7" s="2" t="s">
        <v>79</v>
      </c>
      <c r="AV7" s="3">
        <v>9</v>
      </c>
    </row>
    <row r="8" spans="1:48" ht="30" customHeight="1" x14ac:dyDescent="0.3">
      <c r="A8" s="17" t="s">
        <v>80</v>
      </c>
      <c r="B8" s="17" t="s">
        <v>81</v>
      </c>
      <c r="C8" s="17" t="s">
        <v>82</v>
      </c>
      <c r="D8" s="15">
        <v>7</v>
      </c>
      <c r="E8" s="16">
        <f>TRUNC(일위대가목록!E7,0)</f>
        <v>0</v>
      </c>
      <c r="F8" s="16">
        <f t="shared" si="0"/>
        <v>0</v>
      </c>
      <c r="G8" s="16">
        <f>TRUNC(일위대가목록!F7,0)</f>
        <v>0</v>
      </c>
      <c r="H8" s="16">
        <f t="shared" si="1"/>
        <v>0</v>
      </c>
      <c r="I8" s="16">
        <f>TRUNC(일위대가목록!G7,0)</f>
        <v>0</v>
      </c>
      <c r="J8" s="16">
        <f t="shared" si="2"/>
        <v>0</v>
      </c>
      <c r="K8" s="16">
        <f t="shared" si="3"/>
        <v>0</v>
      </c>
      <c r="L8" s="16">
        <f t="shared" si="3"/>
        <v>0</v>
      </c>
      <c r="M8" s="17" t="s">
        <v>83</v>
      </c>
      <c r="N8" s="2" t="s">
        <v>84</v>
      </c>
      <c r="O8" s="2" t="s">
        <v>52</v>
      </c>
      <c r="P8" s="2" t="s">
        <v>52</v>
      </c>
      <c r="Q8" s="2" t="s">
        <v>59</v>
      </c>
      <c r="R8" s="2" t="s">
        <v>65</v>
      </c>
      <c r="S8" s="2" t="s">
        <v>66</v>
      </c>
      <c r="T8" s="2" t="s">
        <v>66</v>
      </c>
      <c r="U8" s="3"/>
      <c r="V8" s="3"/>
      <c r="W8" s="3"/>
      <c r="X8" s="3"/>
      <c r="Y8" s="3"/>
      <c r="Z8" s="3"/>
      <c r="AA8" s="3"/>
      <c r="AB8" s="3"/>
      <c r="AC8" s="3"/>
      <c r="AD8" s="3"/>
      <c r="AE8" s="3"/>
      <c r="AF8" s="3"/>
      <c r="AG8" s="3"/>
      <c r="AH8" s="3"/>
      <c r="AI8" s="3"/>
      <c r="AJ8" s="3"/>
      <c r="AK8" s="3"/>
      <c r="AL8" s="3"/>
      <c r="AM8" s="3"/>
      <c r="AN8" s="3"/>
      <c r="AO8" s="3"/>
      <c r="AP8" s="3"/>
      <c r="AQ8" s="3"/>
      <c r="AR8" s="2" t="s">
        <v>52</v>
      </c>
      <c r="AS8" s="2" t="s">
        <v>52</v>
      </c>
      <c r="AT8" s="3"/>
      <c r="AU8" s="2" t="s">
        <v>85</v>
      </c>
      <c r="AV8" s="3">
        <v>10</v>
      </c>
    </row>
    <row r="9" spans="1:48" ht="30" customHeight="1" x14ac:dyDescent="0.3">
      <c r="A9" s="17" t="s">
        <v>86</v>
      </c>
      <c r="B9" s="17" t="s">
        <v>87</v>
      </c>
      <c r="C9" s="17" t="s">
        <v>70</v>
      </c>
      <c r="D9" s="15">
        <v>775</v>
      </c>
      <c r="E9" s="16">
        <f>TRUNC(일위대가목록!E8,0)</f>
        <v>0</v>
      </c>
      <c r="F9" s="16">
        <f t="shared" si="0"/>
        <v>0</v>
      </c>
      <c r="G9" s="16">
        <f>TRUNC(일위대가목록!F8,0)</f>
        <v>0</v>
      </c>
      <c r="H9" s="16">
        <f t="shared" si="1"/>
        <v>0</v>
      </c>
      <c r="I9" s="16">
        <f>TRUNC(일위대가목록!G8,0)</f>
        <v>0</v>
      </c>
      <c r="J9" s="16">
        <f t="shared" si="2"/>
        <v>0</v>
      </c>
      <c r="K9" s="16">
        <f t="shared" si="3"/>
        <v>0</v>
      </c>
      <c r="L9" s="16">
        <f t="shared" si="3"/>
        <v>0</v>
      </c>
      <c r="M9" s="17" t="s">
        <v>88</v>
      </c>
      <c r="N9" s="2" t="s">
        <v>89</v>
      </c>
      <c r="O9" s="2" t="s">
        <v>52</v>
      </c>
      <c r="P9" s="2" t="s">
        <v>52</v>
      </c>
      <c r="Q9" s="2" t="s">
        <v>59</v>
      </c>
      <c r="R9" s="2" t="s">
        <v>65</v>
      </c>
      <c r="S9" s="2" t="s">
        <v>66</v>
      </c>
      <c r="T9" s="2" t="s">
        <v>66</v>
      </c>
      <c r="U9" s="3"/>
      <c r="V9" s="3"/>
      <c r="W9" s="3"/>
      <c r="X9" s="3"/>
      <c r="Y9" s="3"/>
      <c r="Z9" s="3"/>
      <c r="AA9" s="3"/>
      <c r="AB9" s="3"/>
      <c r="AC9" s="3"/>
      <c r="AD9" s="3"/>
      <c r="AE9" s="3"/>
      <c r="AF9" s="3"/>
      <c r="AG9" s="3"/>
      <c r="AH9" s="3"/>
      <c r="AI9" s="3"/>
      <c r="AJ9" s="3"/>
      <c r="AK9" s="3"/>
      <c r="AL9" s="3"/>
      <c r="AM9" s="3"/>
      <c r="AN9" s="3"/>
      <c r="AO9" s="3"/>
      <c r="AP9" s="3"/>
      <c r="AQ9" s="3"/>
      <c r="AR9" s="2" t="s">
        <v>52</v>
      </c>
      <c r="AS9" s="2" t="s">
        <v>52</v>
      </c>
      <c r="AT9" s="3"/>
      <c r="AU9" s="2" t="s">
        <v>90</v>
      </c>
      <c r="AV9" s="3">
        <v>4</v>
      </c>
    </row>
    <row r="10" spans="1:48" ht="30" customHeight="1" x14ac:dyDescent="0.3">
      <c r="A10" s="17" t="s">
        <v>91</v>
      </c>
      <c r="B10" s="17" t="s">
        <v>92</v>
      </c>
      <c r="C10" s="17" t="s">
        <v>70</v>
      </c>
      <c r="D10" s="15">
        <v>643</v>
      </c>
      <c r="E10" s="16">
        <f>TRUNC(일위대가목록!E9,0)</f>
        <v>0</v>
      </c>
      <c r="F10" s="16">
        <f t="shared" si="0"/>
        <v>0</v>
      </c>
      <c r="G10" s="16">
        <f>TRUNC(일위대가목록!F9,0)</f>
        <v>0</v>
      </c>
      <c r="H10" s="16">
        <f t="shared" si="1"/>
        <v>0</v>
      </c>
      <c r="I10" s="16">
        <f>TRUNC(일위대가목록!G9,0)</f>
        <v>0</v>
      </c>
      <c r="J10" s="16">
        <f t="shared" si="2"/>
        <v>0</v>
      </c>
      <c r="K10" s="16">
        <f t="shared" si="3"/>
        <v>0</v>
      </c>
      <c r="L10" s="16">
        <f t="shared" si="3"/>
        <v>0</v>
      </c>
      <c r="M10" s="17" t="s">
        <v>93</v>
      </c>
      <c r="N10" s="2" t="s">
        <v>94</v>
      </c>
      <c r="O10" s="2" t="s">
        <v>52</v>
      </c>
      <c r="P10" s="2" t="s">
        <v>52</v>
      </c>
      <c r="Q10" s="2" t="s">
        <v>59</v>
      </c>
      <c r="R10" s="2" t="s">
        <v>65</v>
      </c>
      <c r="S10" s="2" t="s">
        <v>66</v>
      </c>
      <c r="T10" s="2" t="s">
        <v>66</v>
      </c>
      <c r="U10" s="3"/>
      <c r="V10" s="3"/>
      <c r="W10" s="3"/>
      <c r="X10" s="3"/>
      <c r="Y10" s="3"/>
      <c r="Z10" s="3"/>
      <c r="AA10" s="3"/>
      <c r="AB10" s="3"/>
      <c r="AC10" s="3"/>
      <c r="AD10" s="3"/>
      <c r="AE10" s="3"/>
      <c r="AF10" s="3"/>
      <c r="AG10" s="3"/>
      <c r="AH10" s="3"/>
      <c r="AI10" s="3"/>
      <c r="AJ10" s="3"/>
      <c r="AK10" s="3"/>
      <c r="AL10" s="3"/>
      <c r="AM10" s="3"/>
      <c r="AN10" s="3"/>
      <c r="AO10" s="3"/>
      <c r="AP10" s="3"/>
      <c r="AQ10" s="3"/>
      <c r="AR10" s="2" t="s">
        <v>52</v>
      </c>
      <c r="AS10" s="2" t="s">
        <v>52</v>
      </c>
      <c r="AT10" s="3"/>
      <c r="AU10" s="2" t="s">
        <v>95</v>
      </c>
      <c r="AV10" s="3">
        <v>5</v>
      </c>
    </row>
    <row r="11" spans="1:48" ht="30" customHeight="1" x14ac:dyDescent="0.3">
      <c r="A11" s="15"/>
      <c r="B11" s="15"/>
      <c r="C11" s="15"/>
      <c r="D11" s="15"/>
      <c r="E11" s="16"/>
      <c r="F11" s="16"/>
      <c r="G11" s="16"/>
      <c r="H11" s="16"/>
      <c r="I11" s="16"/>
      <c r="J11" s="16"/>
      <c r="K11" s="16"/>
      <c r="L11" s="16"/>
      <c r="M11" s="15"/>
      <c r="Q11" s="1" t="s">
        <v>59</v>
      </c>
    </row>
    <row r="12" spans="1:48" ht="30" customHeight="1" x14ac:dyDescent="0.3">
      <c r="A12" s="15"/>
      <c r="B12" s="15"/>
      <c r="C12" s="15"/>
      <c r="D12" s="15"/>
      <c r="E12" s="16"/>
      <c r="F12" s="16"/>
      <c r="G12" s="16"/>
      <c r="H12" s="16"/>
      <c r="I12" s="16"/>
      <c r="J12" s="16"/>
      <c r="K12" s="16"/>
      <c r="L12" s="16"/>
      <c r="M12" s="15"/>
      <c r="Q12" s="1" t="s">
        <v>59</v>
      </c>
    </row>
    <row r="13" spans="1:48" ht="30" customHeight="1" x14ac:dyDescent="0.3">
      <c r="A13" s="15"/>
      <c r="B13" s="15"/>
      <c r="C13" s="15"/>
      <c r="D13" s="15"/>
      <c r="E13" s="16"/>
      <c r="F13" s="16"/>
      <c r="G13" s="16"/>
      <c r="H13" s="16"/>
      <c r="I13" s="16"/>
      <c r="J13" s="16"/>
      <c r="K13" s="16"/>
      <c r="L13" s="16"/>
      <c r="M13" s="15"/>
      <c r="Q13" s="1" t="s">
        <v>59</v>
      </c>
    </row>
    <row r="14" spans="1:48" ht="30" customHeight="1" x14ac:dyDescent="0.3">
      <c r="A14" s="15"/>
      <c r="B14" s="15"/>
      <c r="C14" s="15"/>
      <c r="D14" s="15"/>
      <c r="E14" s="16"/>
      <c r="F14" s="16"/>
      <c r="G14" s="16"/>
      <c r="H14" s="16"/>
      <c r="I14" s="16"/>
      <c r="J14" s="16"/>
      <c r="K14" s="16"/>
      <c r="L14" s="16"/>
      <c r="M14" s="15"/>
      <c r="Q14" s="1" t="s">
        <v>59</v>
      </c>
    </row>
    <row r="15" spans="1:48" ht="30" customHeight="1" x14ac:dyDescent="0.3">
      <c r="A15" s="15"/>
      <c r="B15" s="15"/>
      <c r="C15" s="15"/>
      <c r="D15" s="15"/>
      <c r="E15" s="16"/>
      <c r="F15" s="16"/>
      <c r="G15" s="16"/>
      <c r="H15" s="16"/>
      <c r="I15" s="16"/>
      <c r="J15" s="16"/>
      <c r="K15" s="16"/>
      <c r="L15" s="16"/>
      <c r="M15" s="15"/>
      <c r="Q15" s="1" t="s">
        <v>59</v>
      </c>
    </row>
    <row r="16" spans="1:48" ht="30" customHeight="1" x14ac:dyDescent="0.3">
      <c r="A16" s="15"/>
      <c r="B16" s="15"/>
      <c r="C16" s="15"/>
      <c r="D16" s="15"/>
      <c r="E16" s="16"/>
      <c r="F16" s="16"/>
      <c r="G16" s="16"/>
      <c r="H16" s="16"/>
      <c r="I16" s="16"/>
      <c r="J16" s="16"/>
      <c r="K16" s="16"/>
      <c r="L16" s="16"/>
      <c r="M16" s="15"/>
      <c r="Q16" s="1" t="s">
        <v>59</v>
      </c>
    </row>
    <row r="17" spans="1:48" ht="30" customHeight="1" x14ac:dyDescent="0.3">
      <c r="A17" s="15"/>
      <c r="B17" s="15"/>
      <c r="C17" s="15"/>
      <c r="D17" s="15"/>
      <c r="E17" s="16"/>
      <c r="F17" s="16"/>
      <c r="G17" s="16"/>
      <c r="H17" s="16"/>
      <c r="I17" s="16"/>
      <c r="J17" s="16"/>
      <c r="K17" s="16"/>
      <c r="L17" s="16"/>
      <c r="M17" s="15"/>
      <c r="Q17" s="1" t="s">
        <v>59</v>
      </c>
    </row>
    <row r="18" spans="1:48" ht="30" customHeight="1" x14ac:dyDescent="0.3">
      <c r="A18" s="15"/>
      <c r="B18" s="15"/>
      <c r="C18" s="15"/>
      <c r="D18" s="15"/>
      <c r="E18" s="16"/>
      <c r="F18" s="16"/>
      <c r="G18" s="16"/>
      <c r="H18" s="16"/>
      <c r="I18" s="16"/>
      <c r="J18" s="16"/>
      <c r="K18" s="16"/>
      <c r="L18" s="16"/>
      <c r="M18" s="15"/>
      <c r="Q18" s="1" t="s">
        <v>59</v>
      </c>
    </row>
    <row r="19" spans="1:48" ht="30" customHeight="1" x14ac:dyDescent="0.3">
      <c r="A19" s="15"/>
      <c r="B19" s="15"/>
      <c r="C19" s="15"/>
      <c r="D19" s="15"/>
      <c r="E19" s="16"/>
      <c r="F19" s="16"/>
      <c r="G19" s="16"/>
      <c r="H19" s="16"/>
      <c r="I19" s="16"/>
      <c r="J19" s="16"/>
      <c r="K19" s="16"/>
      <c r="L19" s="16"/>
      <c r="M19" s="15"/>
      <c r="Q19" s="1" t="s">
        <v>59</v>
      </c>
    </row>
    <row r="20" spans="1:48" ht="30" customHeight="1" x14ac:dyDescent="0.3">
      <c r="A20" s="15"/>
      <c r="B20" s="15"/>
      <c r="C20" s="15"/>
      <c r="D20" s="15"/>
      <c r="E20" s="16"/>
      <c r="F20" s="16"/>
      <c r="G20" s="16"/>
      <c r="H20" s="16"/>
      <c r="I20" s="16"/>
      <c r="J20" s="16"/>
      <c r="K20" s="16"/>
      <c r="L20" s="16"/>
      <c r="M20" s="15"/>
      <c r="Q20" s="1" t="s">
        <v>59</v>
      </c>
    </row>
    <row r="21" spans="1:48" ht="30" customHeight="1" x14ac:dyDescent="0.3">
      <c r="A21" s="15"/>
      <c r="B21" s="15"/>
      <c r="C21" s="15"/>
      <c r="D21" s="15"/>
      <c r="E21" s="16"/>
      <c r="F21" s="16"/>
      <c r="G21" s="16"/>
      <c r="H21" s="16"/>
      <c r="I21" s="16"/>
      <c r="J21" s="16"/>
      <c r="K21" s="16"/>
      <c r="L21" s="16"/>
      <c r="M21" s="15"/>
      <c r="Q21" s="1" t="s">
        <v>59</v>
      </c>
    </row>
    <row r="22" spans="1:48" ht="30" customHeight="1" x14ac:dyDescent="0.3">
      <c r="A22" s="15"/>
      <c r="B22" s="15"/>
      <c r="C22" s="15"/>
      <c r="D22" s="15"/>
      <c r="E22" s="16"/>
      <c r="F22" s="16"/>
      <c r="G22" s="16"/>
      <c r="H22" s="16"/>
      <c r="I22" s="16"/>
      <c r="J22" s="16"/>
      <c r="K22" s="16"/>
      <c r="L22" s="16"/>
      <c r="M22" s="15"/>
      <c r="Q22" s="1" t="s">
        <v>59</v>
      </c>
    </row>
    <row r="23" spans="1:48" ht="30" customHeight="1" x14ac:dyDescent="0.3">
      <c r="A23" s="15"/>
      <c r="B23" s="15"/>
      <c r="C23" s="15"/>
      <c r="D23" s="15"/>
      <c r="E23" s="16"/>
      <c r="F23" s="16"/>
      <c r="G23" s="16"/>
      <c r="H23" s="16"/>
      <c r="I23" s="16"/>
      <c r="J23" s="16"/>
      <c r="K23" s="16"/>
      <c r="L23" s="16"/>
      <c r="M23" s="15"/>
      <c r="Q23" s="1" t="s">
        <v>59</v>
      </c>
    </row>
    <row r="24" spans="1:48" ht="30" customHeight="1" x14ac:dyDescent="0.3">
      <c r="A24" s="15"/>
      <c r="B24" s="15"/>
      <c r="C24" s="15"/>
      <c r="D24" s="15"/>
      <c r="E24" s="16"/>
      <c r="F24" s="16"/>
      <c r="G24" s="16"/>
      <c r="H24" s="16"/>
      <c r="I24" s="16"/>
      <c r="J24" s="16"/>
      <c r="K24" s="16"/>
      <c r="L24" s="16"/>
      <c r="M24" s="15"/>
      <c r="Q24" s="1" t="s">
        <v>59</v>
      </c>
    </row>
    <row r="25" spans="1:48" ht="30" customHeight="1" x14ac:dyDescent="0.3">
      <c r="A25" s="15"/>
      <c r="B25" s="15"/>
      <c r="C25" s="15"/>
      <c r="D25" s="15"/>
      <c r="E25" s="16"/>
      <c r="F25" s="16"/>
      <c r="G25" s="16"/>
      <c r="H25" s="16"/>
      <c r="I25" s="16"/>
      <c r="J25" s="16"/>
      <c r="K25" s="16"/>
      <c r="L25" s="16"/>
      <c r="M25" s="15"/>
      <c r="Q25" s="1" t="s">
        <v>59</v>
      </c>
    </row>
    <row r="26" spans="1:48" ht="30" customHeight="1" x14ac:dyDescent="0.3">
      <c r="A26" s="17" t="s">
        <v>96</v>
      </c>
      <c r="B26" s="15"/>
      <c r="C26" s="15"/>
      <c r="D26" s="15"/>
      <c r="E26" s="16"/>
      <c r="F26" s="16">
        <f>SUMIF(Q5:Q25,"01010101",F5:F25)</f>
        <v>0</v>
      </c>
      <c r="G26" s="16"/>
      <c r="H26" s="16">
        <f>SUMIF(Q5:Q25,"01010101",H5:H25)</f>
        <v>0</v>
      </c>
      <c r="I26" s="16"/>
      <c r="J26" s="16">
        <f>SUMIF(Q5:Q25,"01010101",J5:J25)</f>
        <v>0</v>
      </c>
      <c r="K26" s="16"/>
      <c r="L26" s="16">
        <f>SUMIF(Q5:Q25,"01010101",L5:L25)</f>
        <v>0</v>
      </c>
      <c r="M26" s="15"/>
      <c r="N26" t="s">
        <v>97</v>
      </c>
    </row>
    <row r="27" spans="1:48" ht="30" customHeight="1" x14ac:dyDescent="0.3">
      <c r="A27" s="17" t="s">
        <v>98</v>
      </c>
      <c r="B27" s="17" t="s">
        <v>52</v>
      </c>
      <c r="C27" s="15"/>
      <c r="D27" s="15"/>
      <c r="E27" s="16"/>
      <c r="F27" s="16"/>
      <c r="G27" s="16"/>
      <c r="H27" s="16"/>
      <c r="I27" s="16"/>
      <c r="J27" s="16"/>
      <c r="K27" s="16"/>
      <c r="L27" s="16"/>
      <c r="M27" s="15"/>
      <c r="N27" s="3"/>
      <c r="O27" s="3"/>
      <c r="P27" s="3"/>
      <c r="Q27" s="2" t="s">
        <v>99</v>
      </c>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row>
    <row r="28" spans="1:48" ht="30" customHeight="1" x14ac:dyDescent="0.3">
      <c r="A28" s="17" t="s">
        <v>100</v>
      </c>
      <c r="B28" s="17" t="s">
        <v>101</v>
      </c>
      <c r="C28" s="17" t="s">
        <v>70</v>
      </c>
      <c r="D28" s="15">
        <v>22</v>
      </c>
      <c r="E28" s="16">
        <f>TRUNC(단가대비표!O40,0)</f>
        <v>0</v>
      </c>
      <c r="F28" s="16">
        <f>TRUNC(E28*D28, 0)</f>
        <v>0</v>
      </c>
      <c r="G28" s="16">
        <f>TRUNC(단가대비표!P40,0)</f>
        <v>0</v>
      </c>
      <c r="H28" s="16">
        <f>TRUNC(G28*D28, 0)</f>
        <v>0</v>
      </c>
      <c r="I28" s="16">
        <f>TRUNC(단가대비표!V40,0)</f>
        <v>0</v>
      </c>
      <c r="J28" s="16">
        <f>TRUNC(I28*D28, 0)</f>
        <v>0</v>
      </c>
      <c r="K28" s="16">
        <f t="shared" ref="K28:L31" si="4">TRUNC(E28+G28+I28, 0)</f>
        <v>0</v>
      </c>
      <c r="L28" s="16">
        <f t="shared" si="4"/>
        <v>0</v>
      </c>
      <c r="M28" s="17" t="s">
        <v>102</v>
      </c>
      <c r="N28" s="2" t="s">
        <v>103</v>
      </c>
      <c r="O28" s="2" t="s">
        <v>52</v>
      </c>
      <c r="P28" s="2" t="s">
        <v>52</v>
      </c>
      <c r="Q28" s="2" t="s">
        <v>99</v>
      </c>
      <c r="R28" s="2" t="s">
        <v>66</v>
      </c>
      <c r="S28" s="2" t="s">
        <v>66</v>
      </c>
      <c r="T28" s="2" t="s">
        <v>65</v>
      </c>
      <c r="U28" s="3"/>
      <c r="V28" s="3"/>
      <c r="W28" s="3"/>
      <c r="X28" s="3"/>
      <c r="Y28" s="3"/>
      <c r="Z28" s="3"/>
      <c r="AA28" s="3"/>
      <c r="AB28" s="3"/>
      <c r="AC28" s="3"/>
      <c r="AD28" s="3"/>
      <c r="AE28" s="3"/>
      <c r="AF28" s="3"/>
      <c r="AG28" s="3"/>
      <c r="AH28" s="3"/>
      <c r="AI28" s="3"/>
      <c r="AJ28" s="3"/>
      <c r="AK28" s="3"/>
      <c r="AL28" s="3"/>
      <c r="AM28" s="3"/>
      <c r="AN28" s="3"/>
      <c r="AO28" s="3"/>
      <c r="AP28" s="3"/>
      <c r="AQ28" s="3"/>
      <c r="AR28" s="2" t="s">
        <v>52</v>
      </c>
      <c r="AS28" s="2" t="s">
        <v>52</v>
      </c>
      <c r="AT28" s="3"/>
      <c r="AU28" s="2" t="s">
        <v>104</v>
      </c>
      <c r="AV28" s="3">
        <v>13</v>
      </c>
    </row>
    <row r="29" spans="1:48" ht="30" customHeight="1" x14ac:dyDescent="0.3">
      <c r="A29" s="17" t="s">
        <v>105</v>
      </c>
      <c r="B29" s="17" t="s">
        <v>106</v>
      </c>
      <c r="C29" s="17" t="s">
        <v>70</v>
      </c>
      <c r="D29" s="15">
        <v>21</v>
      </c>
      <c r="E29" s="16">
        <f>TRUNC(일위대가목록!E10,0)</f>
        <v>0</v>
      </c>
      <c r="F29" s="16">
        <f>TRUNC(E29*D29, 0)</f>
        <v>0</v>
      </c>
      <c r="G29" s="16">
        <f>TRUNC(일위대가목록!F10,0)</f>
        <v>0</v>
      </c>
      <c r="H29" s="16">
        <f>TRUNC(G29*D29, 0)</f>
        <v>0</v>
      </c>
      <c r="I29" s="16">
        <f>TRUNC(일위대가목록!G10,0)</f>
        <v>0</v>
      </c>
      <c r="J29" s="16">
        <f>TRUNC(I29*D29, 0)</f>
        <v>0</v>
      </c>
      <c r="K29" s="16">
        <f t="shared" si="4"/>
        <v>0</v>
      </c>
      <c r="L29" s="16">
        <f t="shared" si="4"/>
        <v>0</v>
      </c>
      <c r="M29" s="17" t="s">
        <v>107</v>
      </c>
      <c r="N29" s="2" t="s">
        <v>108</v>
      </c>
      <c r="O29" s="2" t="s">
        <v>52</v>
      </c>
      <c r="P29" s="2" t="s">
        <v>52</v>
      </c>
      <c r="Q29" s="2" t="s">
        <v>99</v>
      </c>
      <c r="R29" s="2" t="s">
        <v>65</v>
      </c>
      <c r="S29" s="2" t="s">
        <v>66</v>
      </c>
      <c r="T29" s="2" t="s">
        <v>66</v>
      </c>
      <c r="U29" s="3"/>
      <c r="V29" s="3"/>
      <c r="W29" s="3"/>
      <c r="X29" s="3"/>
      <c r="Y29" s="3"/>
      <c r="Z29" s="3"/>
      <c r="AA29" s="3"/>
      <c r="AB29" s="3"/>
      <c r="AC29" s="3"/>
      <c r="AD29" s="3"/>
      <c r="AE29" s="3"/>
      <c r="AF29" s="3"/>
      <c r="AG29" s="3"/>
      <c r="AH29" s="3"/>
      <c r="AI29" s="3"/>
      <c r="AJ29" s="3"/>
      <c r="AK29" s="3"/>
      <c r="AL29" s="3"/>
      <c r="AM29" s="3"/>
      <c r="AN29" s="3"/>
      <c r="AO29" s="3"/>
      <c r="AP29" s="3"/>
      <c r="AQ29" s="3"/>
      <c r="AR29" s="2" t="s">
        <v>52</v>
      </c>
      <c r="AS29" s="2" t="s">
        <v>52</v>
      </c>
      <c r="AT29" s="3"/>
      <c r="AU29" s="2" t="s">
        <v>109</v>
      </c>
      <c r="AV29" s="3">
        <v>15</v>
      </c>
    </row>
    <row r="30" spans="1:48" ht="30" customHeight="1" x14ac:dyDescent="0.3">
      <c r="A30" s="17" t="s">
        <v>110</v>
      </c>
      <c r="B30" s="17" t="s">
        <v>111</v>
      </c>
      <c r="C30" s="17" t="s">
        <v>70</v>
      </c>
      <c r="D30" s="15">
        <v>45</v>
      </c>
      <c r="E30" s="16">
        <f>TRUNC(단가대비표!O39,0)</f>
        <v>0</v>
      </c>
      <c r="F30" s="16">
        <f>TRUNC(E30*D30, 0)</f>
        <v>0</v>
      </c>
      <c r="G30" s="16">
        <f>TRUNC(단가대비표!P39,0)</f>
        <v>0</v>
      </c>
      <c r="H30" s="16">
        <f>TRUNC(G30*D30, 0)</f>
        <v>0</v>
      </c>
      <c r="I30" s="16">
        <f>TRUNC(단가대비표!V39,0)</f>
        <v>0</v>
      </c>
      <c r="J30" s="16">
        <f>TRUNC(I30*D30, 0)</f>
        <v>0</v>
      </c>
      <c r="K30" s="16">
        <f t="shared" si="4"/>
        <v>0</v>
      </c>
      <c r="L30" s="16">
        <f t="shared" si="4"/>
        <v>0</v>
      </c>
      <c r="M30" s="17" t="s">
        <v>112</v>
      </c>
      <c r="N30" s="2" t="s">
        <v>113</v>
      </c>
      <c r="O30" s="2" t="s">
        <v>52</v>
      </c>
      <c r="P30" s="2" t="s">
        <v>52</v>
      </c>
      <c r="Q30" s="2" t="s">
        <v>99</v>
      </c>
      <c r="R30" s="2" t="s">
        <v>66</v>
      </c>
      <c r="S30" s="2" t="s">
        <v>66</v>
      </c>
      <c r="T30" s="2" t="s">
        <v>65</v>
      </c>
      <c r="U30" s="3"/>
      <c r="V30" s="3"/>
      <c r="W30" s="3"/>
      <c r="X30" s="3"/>
      <c r="Y30" s="3"/>
      <c r="Z30" s="3"/>
      <c r="AA30" s="3"/>
      <c r="AB30" s="3"/>
      <c r="AC30" s="3"/>
      <c r="AD30" s="3"/>
      <c r="AE30" s="3"/>
      <c r="AF30" s="3"/>
      <c r="AG30" s="3"/>
      <c r="AH30" s="3"/>
      <c r="AI30" s="3"/>
      <c r="AJ30" s="3"/>
      <c r="AK30" s="3"/>
      <c r="AL30" s="3"/>
      <c r="AM30" s="3"/>
      <c r="AN30" s="3"/>
      <c r="AO30" s="3"/>
      <c r="AP30" s="3"/>
      <c r="AQ30" s="3"/>
      <c r="AR30" s="2" t="s">
        <v>52</v>
      </c>
      <c r="AS30" s="2" t="s">
        <v>52</v>
      </c>
      <c r="AT30" s="3"/>
      <c r="AU30" s="2" t="s">
        <v>114</v>
      </c>
      <c r="AV30" s="3">
        <v>12</v>
      </c>
    </row>
    <row r="31" spans="1:48" ht="30" customHeight="1" x14ac:dyDescent="0.3">
      <c r="A31" s="17" t="s">
        <v>105</v>
      </c>
      <c r="B31" s="17" t="s">
        <v>115</v>
      </c>
      <c r="C31" s="17" t="s">
        <v>70</v>
      </c>
      <c r="D31" s="15">
        <v>44</v>
      </c>
      <c r="E31" s="16">
        <f>TRUNC(일위대가목록!E11,0)</f>
        <v>0</v>
      </c>
      <c r="F31" s="16">
        <f>TRUNC(E31*D31, 0)</f>
        <v>0</v>
      </c>
      <c r="G31" s="16">
        <f>TRUNC(일위대가목록!F11,0)</f>
        <v>0</v>
      </c>
      <c r="H31" s="16">
        <f>TRUNC(G31*D31, 0)</f>
        <v>0</v>
      </c>
      <c r="I31" s="16">
        <f>TRUNC(일위대가목록!G11,0)</f>
        <v>0</v>
      </c>
      <c r="J31" s="16">
        <f>TRUNC(I31*D31, 0)</f>
        <v>0</v>
      </c>
      <c r="K31" s="16">
        <f t="shared" si="4"/>
        <v>0</v>
      </c>
      <c r="L31" s="16">
        <f t="shared" si="4"/>
        <v>0</v>
      </c>
      <c r="M31" s="17" t="s">
        <v>116</v>
      </c>
      <c r="N31" s="2" t="s">
        <v>117</v>
      </c>
      <c r="O31" s="2" t="s">
        <v>52</v>
      </c>
      <c r="P31" s="2" t="s">
        <v>52</v>
      </c>
      <c r="Q31" s="2" t="s">
        <v>99</v>
      </c>
      <c r="R31" s="2" t="s">
        <v>65</v>
      </c>
      <c r="S31" s="2" t="s">
        <v>66</v>
      </c>
      <c r="T31" s="2" t="s">
        <v>66</v>
      </c>
      <c r="U31" s="3"/>
      <c r="V31" s="3"/>
      <c r="W31" s="3"/>
      <c r="X31" s="3"/>
      <c r="Y31" s="3"/>
      <c r="Z31" s="3"/>
      <c r="AA31" s="3"/>
      <c r="AB31" s="3"/>
      <c r="AC31" s="3"/>
      <c r="AD31" s="3"/>
      <c r="AE31" s="3"/>
      <c r="AF31" s="3"/>
      <c r="AG31" s="3"/>
      <c r="AH31" s="3"/>
      <c r="AI31" s="3"/>
      <c r="AJ31" s="3"/>
      <c r="AK31" s="3"/>
      <c r="AL31" s="3"/>
      <c r="AM31" s="3"/>
      <c r="AN31" s="3"/>
      <c r="AO31" s="3"/>
      <c r="AP31" s="3"/>
      <c r="AQ31" s="3"/>
      <c r="AR31" s="2" t="s">
        <v>52</v>
      </c>
      <c r="AS31" s="2" t="s">
        <v>52</v>
      </c>
      <c r="AT31" s="3"/>
      <c r="AU31" s="2" t="s">
        <v>118</v>
      </c>
      <c r="AV31" s="3">
        <v>14</v>
      </c>
    </row>
    <row r="32" spans="1:48" ht="30" customHeight="1" x14ac:dyDescent="0.3">
      <c r="A32" s="15"/>
      <c r="B32" s="15"/>
      <c r="C32" s="15"/>
      <c r="D32" s="15"/>
      <c r="E32" s="16"/>
      <c r="F32" s="16"/>
      <c r="G32" s="16"/>
      <c r="H32" s="16"/>
      <c r="I32" s="16"/>
      <c r="J32" s="16"/>
      <c r="K32" s="16"/>
      <c r="L32" s="16"/>
      <c r="M32" s="15"/>
      <c r="Q32" s="1" t="s">
        <v>99</v>
      </c>
    </row>
    <row r="33" spans="1:17" ht="30" customHeight="1" x14ac:dyDescent="0.3">
      <c r="A33" s="15"/>
      <c r="B33" s="15"/>
      <c r="C33" s="15"/>
      <c r="D33" s="15"/>
      <c r="E33" s="16"/>
      <c r="F33" s="16"/>
      <c r="G33" s="16"/>
      <c r="H33" s="16"/>
      <c r="I33" s="16"/>
      <c r="J33" s="16"/>
      <c r="K33" s="16"/>
      <c r="L33" s="16"/>
      <c r="M33" s="15"/>
      <c r="Q33" s="1" t="s">
        <v>99</v>
      </c>
    </row>
    <row r="34" spans="1:17" ht="30" customHeight="1" x14ac:dyDescent="0.3">
      <c r="A34" s="15"/>
      <c r="B34" s="15"/>
      <c r="C34" s="15"/>
      <c r="D34" s="15"/>
      <c r="E34" s="16"/>
      <c r="F34" s="16"/>
      <c r="G34" s="16"/>
      <c r="H34" s="16"/>
      <c r="I34" s="16"/>
      <c r="J34" s="16"/>
      <c r="K34" s="16"/>
      <c r="L34" s="16"/>
      <c r="M34" s="15"/>
      <c r="Q34" s="1" t="s">
        <v>99</v>
      </c>
    </row>
    <row r="35" spans="1:17" ht="30" customHeight="1" x14ac:dyDescent="0.3">
      <c r="A35" s="15"/>
      <c r="B35" s="15"/>
      <c r="C35" s="15"/>
      <c r="D35" s="15"/>
      <c r="E35" s="16"/>
      <c r="F35" s="16"/>
      <c r="G35" s="16"/>
      <c r="H35" s="16"/>
      <c r="I35" s="16"/>
      <c r="J35" s="16"/>
      <c r="K35" s="16"/>
      <c r="L35" s="16"/>
      <c r="M35" s="15"/>
      <c r="Q35" s="1" t="s">
        <v>99</v>
      </c>
    </row>
    <row r="36" spans="1:17" ht="30" customHeight="1" x14ac:dyDescent="0.3">
      <c r="A36" s="15"/>
      <c r="B36" s="15"/>
      <c r="C36" s="15"/>
      <c r="D36" s="15"/>
      <c r="E36" s="16"/>
      <c r="F36" s="16"/>
      <c r="G36" s="16"/>
      <c r="H36" s="16"/>
      <c r="I36" s="16"/>
      <c r="J36" s="16"/>
      <c r="K36" s="16"/>
      <c r="L36" s="16"/>
      <c r="M36" s="15"/>
      <c r="Q36" s="1" t="s">
        <v>99</v>
      </c>
    </row>
    <row r="37" spans="1:17" ht="30" customHeight="1" x14ac:dyDescent="0.3">
      <c r="A37" s="15"/>
      <c r="B37" s="15"/>
      <c r="C37" s="15"/>
      <c r="D37" s="15"/>
      <c r="E37" s="16"/>
      <c r="F37" s="16"/>
      <c r="G37" s="16"/>
      <c r="H37" s="16"/>
      <c r="I37" s="16"/>
      <c r="J37" s="16"/>
      <c r="K37" s="16"/>
      <c r="L37" s="16"/>
      <c r="M37" s="15"/>
      <c r="Q37" s="1" t="s">
        <v>99</v>
      </c>
    </row>
    <row r="38" spans="1:17" ht="30" customHeight="1" x14ac:dyDescent="0.3">
      <c r="A38" s="15"/>
      <c r="B38" s="15"/>
      <c r="C38" s="15"/>
      <c r="D38" s="15"/>
      <c r="E38" s="16"/>
      <c r="F38" s="16"/>
      <c r="G38" s="16"/>
      <c r="H38" s="16"/>
      <c r="I38" s="16"/>
      <c r="J38" s="16"/>
      <c r="K38" s="16"/>
      <c r="L38" s="16"/>
      <c r="M38" s="15"/>
      <c r="Q38" s="1" t="s">
        <v>99</v>
      </c>
    </row>
    <row r="39" spans="1:17" ht="30" customHeight="1" x14ac:dyDescent="0.3">
      <c r="A39" s="15"/>
      <c r="B39" s="15"/>
      <c r="C39" s="15"/>
      <c r="D39" s="15"/>
      <c r="E39" s="16"/>
      <c r="F39" s="16"/>
      <c r="G39" s="16"/>
      <c r="H39" s="16"/>
      <c r="I39" s="16"/>
      <c r="J39" s="16"/>
      <c r="K39" s="16"/>
      <c r="L39" s="16"/>
      <c r="M39" s="15"/>
      <c r="Q39" s="1" t="s">
        <v>99</v>
      </c>
    </row>
    <row r="40" spans="1:17" ht="30" customHeight="1" x14ac:dyDescent="0.3">
      <c r="A40" s="15"/>
      <c r="B40" s="15"/>
      <c r="C40" s="15"/>
      <c r="D40" s="15"/>
      <c r="E40" s="16"/>
      <c r="F40" s="16"/>
      <c r="G40" s="16"/>
      <c r="H40" s="16"/>
      <c r="I40" s="16"/>
      <c r="J40" s="16"/>
      <c r="K40" s="16"/>
      <c r="L40" s="16"/>
      <c r="M40" s="15"/>
      <c r="Q40" s="1" t="s">
        <v>99</v>
      </c>
    </row>
    <row r="41" spans="1:17" ht="30" customHeight="1" x14ac:dyDescent="0.3">
      <c r="A41" s="15"/>
      <c r="B41" s="15"/>
      <c r="C41" s="15"/>
      <c r="D41" s="15"/>
      <c r="E41" s="16"/>
      <c r="F41" s="16"/>
      <c r="G41" s="16"/>
      <c r="H41" s="16"/>
      <c r="I41" s="16"/>
      <c r="J41" s="16"/>
      <c r="K41" s="16"/>
      <c r="L41" s="16"/>
      <c r="M41" s="15"/>
      <c r="Q41" s="1" t="s">
        <v>99</v>
      </c>
    </row>
    <row r="42" spans="1:17" ht="30" customHeight="1" x14ac:dyDescent="0.3">
      <c r="A42" s="15"/>
      <c r="B42" s="15"/>
      <c r="C42" s="15"/>
      <c r="D42" s="15"/>
      <c r="E42" s="16"/>
      <c r="F42" s="16"/>
      <c r="G42" s="16"/>
      <c r="H42" s="16"/>
      <c r="I42" s="16"/>
      <c r="J42" s="16"/>
      <c r="K42" s="16"/>
      <c r="L42" s="16"/>
      <c r="M42" s="15"/>
      <c r="Q42" s="1" t="s">
        <v>99</v>
      </c>
    </row>
    <row r="43" spans="1:17" ht="30" customHeight="1" x14ac:dyDescent="0.3">
      <c r="A43" s="15"/>
      <c r="B43" s="15"/>
      <c r="C43" s="15"/>
      <c r="D43" s="15"/>
      <c r="E43" s="16"/>
      <c r="F43" s="16"/>
      <c r="G43" s="16"/>
      <c r="H43" s="16"/>
      <c r="I43" s="16"/>
      <c r="J43" s="16"/>
      <c r="K43" s="16"/>
      <c r="L43" s="16"/>
      <c r="M43" s="15"/>
      <c r="Q43" s="1" t="s">
        <v>99</v>
      </c>
    </row>
    <row r="44" spans="1:17" ht="30" customHeight="1" x14ac:dyDescent="0.3">
      <c r="A44" s="15"/>
      <c r="B44" s="15"/>
      <c r="C44" s="15"/>
      <c r="D44" s="15"/>
      <c r="E44" s="16"/>
      <c r="F44" s="16"/>
      <c r="G44" s="16"/>
      <c r="H44" s="16"/>
      <c r="I44" s="16"/>
      <c r="J44" s="16"/>
      <c r="K44" s="16"/>
      <c r="L44" s="16"/>
      <c r="M44" s="15"/>
      <c r="Q44" s="1" t="s">
        <v>99</v>
      </c>
    </row>
    <row r="45" spans="1:17" ht="30" customHeight="1" x14ac:dyDescent="0.3">
      <c r="A45" s="15"/>
      <c r="B45" s="15"/>
      <c r="C45" s="15"/>
      <c r="D45" s="15"/>
      <c r="E45" s="16"/>
      <c r="F45" s="16"/>
      <c r="G45" s="16"/>
      <c r="H45" s="16"/>
      <c r="I45" s="16"/>
      <c r="J45" s="16"/>
      <c r="K45" s="16"/>
      <c r="L45" s="16"/>
      <c r="M45" s="15"/>
      <c r="Q45" s="1" t="s">
        <v>99</v>
      </c>
    </row>
    <row r="46" spans="1:17" ht="30" customHeight="1" x14ac:dyDescent="0.3">
      <c r="A46" s="15"/>
      <c r="B46" s="15"/>
      <c r="C46" s="15"/>
      <c r="D46" s="15"/>
      <c r="E46" s="16"/>
      <c r="F46" s="16"/>
      <c r="G46" s="16"/>
      <c r="H46" s="16"/>
      <c r="I46" s="16"/>
      <c r="J46" s="16"/>
      <c r="K46" s="16"/>
      <c r="L46" s="16"/>
      <c r="M46" s="15"/>
      <c r="Q46" s="1" t="s">
        <v>99</v>
      </c>
    </row>
    <row r="47" spans="1:17" ht="30" customHeight="1" x14ac:dyDescent="0.3">
      <c r="A47" s="15"/>
      <c r="B47" s="15"/>
      <c r="C47" s="15"/>
      <c r="D47" s="15"/>
      <c r="E47" s="16"/>
      <c r="F47" s="16"/>
      <c r="G47" s="16"/>
      <c r="H47" s="16"/>
      <c r="I47" s="16"/>
      <c r="J47" s="16"/>
      <c r="K47" s="16"/>
      <c r="L47" s="16"/>
      <c r="M47" s="15"/>
      <c r="Q47" s="1" t="s">
        <v>99</v>
      </c>
    </row>
    <row r="48" spans="1:17" ht="30" customHeight="1" x14ac:dyDescent="0.3">
      <c r="A48" s="15"/>
      <c r="B48" s="15"/>
      <c r="C48" s="15"/>
      <c r="D48" s="15"/>
      <c r="E48" s="16"/>
      <c r="F48" s="16"/>
      <c r="G48" s="16"/>
      <c r="H48" s="16"/>
      <c r="I48" s="16"/>
      <c r="J48" s="16"/>
      <c r="K48" s="16"/>
      <c r="L48" s="16"/>
      <c r="M48" s="15"/>
      <c r="Q48" s="1" t="s">
        <v>99</v>
      </c>
    </row>
    <row r="49" spans="1:48" ht="30" customHeight="1" x14ac:dyDescent="0.3">
      <c r="A49" s="17" t="s">
        <v>96</v>
      </c>
      <c r="B49" s="15"/>
      <c r="C49" s="15"/>
      <c r="D49" s="15"/>
      <c r="E49" s="16"/>
      <c r="F49" s="16">
        <f>SUMIF(Q28:Q48,"01010102",F28:F48)</f>
        <v>0</v>
      </c>
      <c r="G49" s="16"/>
      <c r="H49" s="16">
        <f>SUMIF(Q28:Q48,"01010102",H28:H48)</f>
        <v>0</v>
      </c>
      <c r="I49" s="16"/>
      <c r="J49" s="16">
        <f>SUMIF(Q28:Q48,"01010102",J28:J48)</f>
        <v>0</v>
      </c>
      <c r="K49" s="16"/>
      <c r="L49" s="16">
        <f>SUMIF(Q28:Q48,"01010102",L28:L48)</f>
        <v>0</v>
      </c>
      <c r="M49" s="15"/>
      <c r="N49" t="s">
        <v>97</v>
      </c>
    </row>
    <row r="50" spans="1:48" ht="30" customHeight="1" x14ac:dyDescent="0.3">
      <c r="A50" s="17" t="s">
        <v>119</v>
      </c>
      <c r="B50" s="17" t="s">
        <v>52</v>
      </c>
      <c r="C50" s="15"/>
      <c r="D50" s="15"/>
      <c r="E50" s="16"/>
      <c r="F50" s="16"/>
      <c r="G50" s="16"/>
      <c r="H50" s="16"/>
      <c r="I50" s="16"/>
      <c r="J50" s="16"/>
      <c r="K50" s="16"/>
      <c r="L50" s="16"/>
      <c r="M50" s="15"/>
      <c r="N50" s="3"/>
      <c r="O50" s="3"/>
      <c r="P50" s="3"/>
      <c r="Q50" s="2" t="s">
        <v>120</v>
      </c>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row>
    <row r="51" spans="1:48" ht="30" customHeight="1" x14ac:dyDescent="0.3">
      <c r="A51" s="17" t="s">
        <v>121</v>
      </c>
      <c r="B51" s="17" t="s">
        <v>122</v>
      </c>
      <c r="C51" s="17" t="s">
        <v>70</v>
      </c>
      <c r="D51" s="15">
        <v>55</v>
      </c>
      <c r="E51" s="16">
        <f>TRUNC(일위대가목록!E12,0)</f>
        <v>0</v>
      </c>
      <c r="F51" s="16">
        <f t="shared" ref="F51:F93" si="5">TRUNC(E51*D51, 0)</f>
        <v>0</v>
      </c>
      <c r="G51" s="16">
        <f>TRUNC(일위대가목록!F12,0)</f>
        <v>0</v>
      </c>
      <c r="H51" s="16">
        <f t="shared" ref="H51:H93" si="6">TRUNC(G51*D51, 0)</f>
        <v>0</v>
      </c>
      <c r="I51" s="16">
        <f>TRUNC(일위대가목록!G12,0)</f>
        <v>0</v>
      </c>
      <c r="J51" s="16">
        <f t="shared" ref="J51:J93" si="7">TRUNC(I51*D51, 0)</f>
        <v>0</v>
      </c>
      <c r="K51" s="16">
        <f t="shared" ref="K51:K93" si="8">TRUNC(E51+G51+I51, 0)</f>
        <v>0</v>
      </c>
      <c r="L51" s="16">
        <f t="shared" ref="L51:L93" si="9">TRUNC(F51+H51+J51, 0)</f>
        <v>0</v>
      </c>
      <c r="M51" s="17" t="s">
        <v>123</v>
      </c>
      <c r="N51" s="2" t="s">
        <v>124</v>
      </c>
      <c r="O51" s="2" t="s">
        <v>52</v>
      </c>
      <c r="P51" s="2" t="s">
        <v>52</v>
      </c>
      <c r="Q51" s="2" t="s">
        <v>120</v>
      </c>
      <c r="R51" s="2" t="s">
        <v>65</v>
      </c>
      <c r="S51" s="2" t="s">
        <v>66</v>
      </c>
      <c r="T51" s="2" t="s">
        <v>66</v>
      </c>
      <c r="U51" s="3"/>
      <c r="V51" s="3"/>
      <c r="W51" s="3"/>
      <c r="X51" s="3"/>
      <c r="Y51" s="3"/>
      <c r="Z51" s="3"/>
      <c r="AA51" s="3"/>
      <c r="AB51" s="3"/>
      <c r="AC51" s="3"/>
      <c r="AD51" s="3"/>
      <c r="AE51" s="3"/>
      <c r="AF51" s="3"/>
      <c r="AG51" s="3"/>
      <c r="AH51" s="3"/>
      <c r="AI51" s="3"/>
      <c r="AJ51" s="3"/>
      <c r="AK51" s="3"/>
      <c r="AL51" s="3"/>
      <c r="AM51" s="3"/>
      <c r="AN51" s="3"/>
      <c r="AO51" s="3"/>
      <c r="AP51" s="3"/>
      <c r="AQ51" s="3"/>
      <c r="AR51" s="2" t="s">
        <v>52</v>
      </c>
      <c r="AS51" s="2" t="s">
        <v>52</v>
      </c>
      <c r="AT51" s="3"/>
      <c r="AU51" s="2" t="s">
        <v>125</v>
      </c>
      <c r="AV51" s="3">
        <v>311</v>
      </c>
    </row>
    <row r="52" spans="1:48" ht="30" customHeight="1" x14ac:dyDescent="0.3">
      <c r="A52" s="17" t="s">
        <v>126</v>
      </c>
      <c r="B52" s="17" t="s">
        <v>127</v>
      </c>
      <c r="C52" s="17" t="s">
        <v>62</v>
      </c>
      <c r="D52" s="15">
        <v>32</v>
      </c>
      <c r="E52" s="16">
        <f>TRUNC(일위대가목록!E13,0)</f>
        <v>0</v>
      </c>
      <c r="F52" s="16">
        <f t="shared" si="5"/>
        <v>0</v>
      </c>
      <c r="G52" s="16">
        <f>TRUNC(일위대가목록!F13,0)</f>
        <v>0</v>
      </c>
      <c r="H52" s="16">
        <f t="shared" si="6"/>
        <v>0</v>
      </c>
      <c r="I52" s="16">
        <f>TRUNC(일위대가목록!G13,0)</f>
        <v>0</v>
      </c>
      <c r="J52" s="16">
        <f t="shared" si="7"/>
        <v>0</v>
      </c>
      <c r="K52" s="16">
        <f t="shared" si="8"/>
        <v>0</v>
      </c>
      <c r="L52" s="16">
        <f t="shared" si="9"/>
        <v>0</v>
      </c>
      <c r="M52" s="17" t="s">
        <v>128</v>
      </c>
      <c r="N52" s="2" t="s">
        <v>129</v>
      </c>
      <c r="O52" s="2" t="s">
        <v>52</v>
      </c>
      <c r="P52" s="2" t="s">
        <v>52</v>
      </c>
      <c r="Q52" s="2" t="s">
        <v>120</v>
      </c>
      <c r="R52" s="2" t="s">
        <v>65</v>
      </c>
      <c r="S52" s="2" t="s">
        <v>66</v>
      </c>
      <c r="T52" s="2" t="s">
        <v>66</v>
      </c>
      <c r="U52" s="3"/>
      <c r="V52" s="3"/>
      <c r="W52" s="3"/>
      <c r="X52" s="3"/>
      <c r="Y52" s="3"/>
      <c r="Z52" s="3"/>
      <c r="AA52" s="3"/>
      <c r="AB52" s="3"/>
      <c r="AC52" s="3"/>
      <c r="AD52" s="3"/>
      <c r="AE52" s="3"/>
      <c r="AF52" s="3"/>
      <c r="AG52" s="3"/>
      <c r="AH52" s="3"/>
      <c r="AI52" s="3"/>
      <c r="AJ52" s="3"/>
      <c r="AK52" s="3"/>
      <c r="AL52" s="3"/>
      <c r="AM52" s="3"/>
      <c r="AN52" s="3"/>
      <c r="AO52" s="3"/>
      <c r="AP52" s="3"/>
      <c r="AQ52" s="3"/>
      <c r="AR52" s="2" t="s">
        <v>52</v>
      </c>
      <c r="AS52" s="2" t="s">
        <v>52</v>
      </c>
      <c r="AT52" s="3"/>
      <c r="AU52" s="2" t="s">
        <v>130</v>
      </c>
      <c r="AV52" s="3">
        <v>312</v>
      </c>
    </row>
    <row r="53" spans="1:48" ht="30" customHeight="1" x14ac:dyDescent="0.3">
      <c r="A53" s="17" t="s">
        <v>131</v>
      </c>
      <c r="B53" s="17" t="s">
        <v>132</v>
      </c>
      <c r="C53" s="17" t="s">
        <v>70</v>
      </c>
      <c r="D53" s="15">
        <v>88</v>
      </c>
      <c r="E53" s="16">
        <f>TRUNC(일위대가목록!E14,0)</f>
        <v>0</v>
      </c>
      <c r="F53" s="16">
        <f t="shared" si="5"/>
        <v>0</v>
      </c>
      <c r="G53" s="16">
        <f>TRUNC(일위대가목록!F14,0)</f>
        <v>0</v>
      </c>
      <c r="H53" s="16">
        <f t="shared" si="6"/>
        <v>0</v>
      </c>
      <c r="I53" s="16">
        <f>TRUNC(일위대가목록!G14,0)</f>
        <v>0</v>
      </c>
      <c r="J53" s="16">
        <f t="shared" si="7"/>
        <v>0</v>
      </c>
      <c r="K53" s="16">
        <f t="shared" si="8"/>
        <v>0</v>
      </c>
      <c r="L53" s="16">
        <f t="shared" si="9"/>
        <v>0</v>
      </c>
      <c r="M53" s="17" t="s">
        <v>133</v>
      </c>
      <c r="N53" s="2" t="s">
        <v>134</v>
      </c>
      <c r="O53" s="2" t="s">
        <v>52</v>
      </c>
      <c r="P53" s="2" t="s">
        <v>52</v>
      </c>
      <c r="Q53" s="2" t="s">
        <v>120</v>
      </c>
      <c r="R53" s="2" t="s">
        <v>65</v>
      </c>
      <c r="S53" s="2" t="s">
        <v>66</v>
      </c>
      <c r="T53" s="2" t="s">
        <v>66</v>
      </c>
      <c r="U53" s="3"/>
      <c r="V53" s="3"/>
      <c r="W53" s="3"/>
      <c r="X53" s="3"/>
      <c r="Y53" s="3"/>
      <c r="Z53" s="3"/>
      <c r="AA53" s="3"/>
      <c r="AB53" s="3"/>
      <c r="AC53" s="3"/>
      <c r="AD53" s="3"/>
      <c r="AE53" s="3"/>
      <c r="AF53" s="3"/>
      <c r="AG53" s="3"/>
      <c r="AH53" s="3"/>
      <c r="AI53" s="3"/>
      <c r="AJ53" s="3"/>
      <c r="AK53" s="3"/>
      <c r="AL53" s="3"/>
      <c r="AM53" s="3"/>
      <c r="AN53" s="3"/>
      <c r="AO53" s="3"/>
      <c r="AP53" s="3"/>
      <c r="AQ53" s="3"/>
      <c r="AR53" s="2" t="s">
        <v>52</v>
      </c>
      <c r="AS53" s="2" t="s">
        <v>52</v>
      </c>
      <c r="AT53" s="3"/>
      <c r="AU53" s="2" t="s">
        <v>135</v>
      </c>
      <c r="AV53" s="3">
        <v>313</v>
      </c>
    </row>
    <row r="54" spans="1:48" ht="30" customHeight="1" x14ac:dyDescent="0.3">
      <c r="A54" s="17" t="s">
        <v>136</v>
      </c>
      <c r="B54" s="17" t="s">
        <v>137</v>
      </c>
      <c r="C54" s="17" t="s">
        <v>70</v>
      </c>
      <c r="D54" s="15">
        <v>44</v>
      </c>
      <c r="E54" s="16">
        <f>TRUNC(일위대가목록!E15,0)</f>
        <v>0</v>
      </c>
      <c r="F54" s="16">
        <f t="shared" si="5"/>
        <v>0</v>
      </c>
      <c r="G54" s="16">
        <f>TRUNC(일위대가목록!F15,0)</f>
        <v>0</v>
      </c>
      <c r="H54" s="16">
        <f t="shared" si="6"/>
        <v>0</v>
      </c>
      <c r="I54" s="16">
        <f>TRUNC(일위대가목록!G15,0)</f>
        <v>0</v>
      </c>
      <c r="J54" s="16">
        <f t="shared" si="7"/>
        <v>0</v>
      </c>
      <c r="K54" s="16">
        <f t="shared" si="8"/>
        <v>0</v>
      </c>
      <c r="L54" s="16">
        <f t="shared" si="9"/>
        <v>0</v>
      </c>
      <c r="M54" s="17" t="s">
        <v>138</v>
      </c>
      <c r="N54" s="2" t="s">
        <v>139</v>
      </c>
      <c r="O54" s="2" t="s">
        <v>52</v>
      </c>
      <c r="P54" s="2" t="s">
        <v>52</v>
      </c>
      <c r="Q54" s="2" t="s">
        <v>120</v>
      </c>
      <c r="R54" s="2" t="s">
        <v>65</v>
      </c>
      <c r="S54" s="2" t="s">
        <v>66</v>
      </c>
      <c r="T54" s="2" t="s">
        <v>66</v>
      </c>
      <c r="U54" s="3"/>
      <c r="V54" s="3"/>
      <c r="W54" s="3"/>
      <c r="X54" s="3"/>
      <c r="Y54" s="3"/>
      <c r="Z54" s="3"/>
      <c r="AA54" s="3"/>
      <c r="AB54" s="3"/>
      <c r="AC54" s="3"/>
      <c r="AD54" s="3"/>
      <c r="AE54" s="3"/>
      <c r="AF54" s="3"/>
      <c r="AG54" s="3"/>
      <c r="AH54" s="3"/>
      <c r="AI54" s="3"/>
      <c r="AJ54" s="3"/>
      <c r="AK54" s="3"/>
      <c r="AL54" s="3"/>
      <c r="AM54" s="3"/>
      <c r="AN54" s="3"/>
      <c r="AO54" s="3"/>
      <c r="AP54" s="3"/>
      <c r="AQ54" s="3"/>
      <c r="AR54" s="2" t="s">
        <v>52</v>
      </c>
      <c r="AS54" s="2" t="s">
        <v>52</v>
      </c>
      <c r="AT54" s="3"/>
      <c r="AU54" s="2" t="s">
        <v>140</v>
      </c>
      <c r="AV54" s="3">
        <v>314</v>
      </c>
    </row>
    <row r="55" spans="1:48" ht="30" customHeight="1" x14ac:dyDescent="0.3">
      <c r="A55" s="17" t="s">
        <v>141</v>
      </c>
      <c r="B55" s="17" t="s">
        <v>142</v>
      </c>
      <c r="C55" s="17" t="s">
        <v>70</v>
      </c>
      <c r="D55" s="15">
        <v>58</v>
      </c>
      <c r="E55" s="16">
        <f>TRUNC(단가대비표!O54,0)</f>
        <v>0</v>
      </c>
      <c r="F55" s="16">
        <f t="shared" si="5"/>
        <v>0</v>
      </c>
      <c r="G55" s="16">
        <f>TRUNC(단가대비표!P54,0)</f>
        <v>0</v>
      </c>
      <c r="H55" s="16">
        <f t="shared" si="6"/>
        <v>0</v>
      </c>
      <c r="I55" s="16">
        <f>TRUNC(단가대비표!V54,0)</f>
        <v>0</v>
      </c>
      <c r="J55" s="16">
        <f t="shared" si="7"/>
        <v>0</v>
      </c>
      <c r="K55" s="16">
        <f t="shared" si="8"/>
        <v>0</v>
      </c>
      <c r="L55" s="16">
        <f t="shared" si="9"/>
        <v>0</v>
      </c>
      <c r="M55" s="17" t="s">
        <v>143</v>
      </c>
      <c r="N55" s="2" t="s">
        <v>144</v>
      </c>
      <c r="O55" s="2" t="s">
        <v>52</v>
      </c>
      <c r="P55" s="2" t="s">
        <v>52</v>
      </c>
      <c r="Q55" s="2" t="s">
        <v>120</v>
      </c>
      <c r="R55" s="2" t="s">
        <v>66</v>
      </c>
      <c r="S55" s="2" t="s">
        <v>66</v>
      </c>
      <c r="T55" s="2" t="s">
        <v>65</v>
      </c>
      <c r="U55" s="3"/>
      <c r="V55" s="3"/>
      <c r="W55" s="3"/>
      <c r="X55" s="3"/>
      <c r="Y55" s="3"/>
      <c r="Z55" s="3"/>
      <c r="AA55" s="3"/>
      <c r="AB55" s="3"/>
      <c r="AC55" s="3"/>
      <c r="AD55" s="3"/>
      <c r="AE55" s="3"/>
      <c r="AF55" s="3"/>
      <c r="AG55" s="3"/>
      <c r="AH55" s="3"/>
      <c r="AI55" s="3"/>
      <c r="AJ55" s="3"/>
      <c r="AK55" s="3"/>
      <c r="AL55" s="3"/>
      <c r="AM55" s="3"/>
      <c r="AN55" s="3"/>
      <c r="AO55" s="3"/>
      <c r="AP55" s="3"/>
      <c r="AQ55" s="3"/>
      <c r="AR55" s="2" t="s">
        <v>52</v>
      </c>
      <c r="AS55" s="2" t="s">
        <v>52</v>
      </c>
      <c r="AT55" s="3"/>
      <c r="AU55" s="2" t="s">
        <v>145</v>
      </c>
      <c r="AV55" s="3">
        <v>309</v>
      </c>
    </row>
    <row r="56" spans="1:48" ht="30" customHeight="1" x14ac:dyDescent="0.3">
      <c r="A56" s="17" t="s">
        <v>146</v>
      </c>
      <c r="B56" s="17" t="s">
        <v>147</v>
      </c>
      <c r="C56" s="17" t="s">
        <v>70</v>
      </c>
      <c r="D56" s="15">
        <v>44</v>
      </c>
      <c r="E56" s="16">
        <f>TRUNC(일위대가목록!E16,0)</f>
        <v>0</v>
      </c>
      <c r="F56" s="16">
        <f t="shared" si="5"/>
        <v>0</v>
      </c>
      <c r="G56" s="16">
        <f>TRUNC(일위대가목록!F16,0)</f>
        <v>0</v>
      </c>
      <c r="H56" s="16">
        <f t="shared" si="6"/>
        <v>0</v>
      </c>
      <c r="I56" s="16">
        <f>TRUNC(일위대가목록!G16,0)</f>
        <v>0</v>
      </c>
      <c r="J56" s="16">
        <f t="shared" si="7"/>
        <v>0</v>
      </c>
      <c r="K56" s="16">
        <f t="shared" si="8"/>
        <v>0</v>
      </c>
      <c r="L56" s="16">
        <f t="shared" si="9"/>
        <v>0</v>
      </c>
      <c r="M56" s="17" t="s">
        <v>148</v>
      </c>
      <c r="N56" s="2" t="s">
        <v>149</v>
      </c>
      <c r="O56" s="2" t="s">
        <v>52</v>
      </c>
      <c r="P56" s="2" t="s">
        <v>52</v>
      </c>
      <c r="Q56" s="2" t="s">
        <v>120</v>
      </c>
      <c r="R56" s="2" t="s">
        <v>65</v>
      </c>
      <c r="S56" s="2" t="s">
        <v>66</v>
      </c>
      <c r="T56" s="2" t="s">
        <v>66</v>
      </c>
      <c r="U56" s="3"/>
      <c r="V56" s="3"/>
      <c r="W56" s="3"/>
      <c r="X56" s="3"/>
      <c r="Y56" s="3"/>
      <c r="Z56" s="3"/>
      <c r="AA56" s="3"/>
      <c r="AB56" s="3"/>
      <c r="AC56" s="3"/>
      <c r="AD56" s="3"/>
      <c r="AE56" s="3"/>
      <c r="AF56" s="3"/>
      <c r="AG56" s="3"/>
      <c r="AH56" s="3"/>
      <c r="AI56" s="3"/>
      <c r="AJ56" s="3"/>
      <c r="AK56" s="3"/>
      <c r="AL56" s="3"/>
      <c r="AM56" s="3"/>
      <c r="AN56" s="3"/>
      <c r="AO56" s="3"/>
      <c r="AP56" s="3"/>
      <c r="AQ56" s="3"/>
      <c r="AR56" s="2" t="s">
        <v>52</v>
      </c>
      <c r="AS56" s="2" t="s">
        <v>52</v>
      </c>
      <c r="AT56" s="3"/>
      <c r="AU56" s="2" t="s">
        <v>150</v>
      </c>
      <c r="AV56" s="3">
        <v>310</v>
      </c>
    </row>
    <row r="57" spans="1:48" ht="30" customHeight="1" x14ac:dyDescent="0.3">
      <c r="A57" s="17" t="s">
        <v>151</v>
      </c>
      <c r="B57" s="17" t="s">
        <v>152</v>
      </c>
      <c r="C57" s="17" t="s">
        <v>70</v>
      </c>
      <c r="D57" s="15">
        <v>19</v>
      </c>
      <c r="E57" s="16">
        <f>TRUNC(단가대비표!O45,0)</f>
        <v>0</v>
      </c>
      <c r="F57" s="16">
        <f t="shared" si="5"/>
        <v>0</v>
      </c>
      <c r="G57" s="16">
        <f>TRUNC(단가대비표!P45,0)</f>
        <v>0</v>
      </c>
      <c r="H57" s="16">
        <f t="shared" si="6"/>
        <v>0</v>
      </c>
      <c r="I57" s="16">
        <f>TRUNC(단가대비표!V45,0)</f>
        <v>0</v>
      </c>
      <c r="J57" s="16">
        <f t="shared" si="7"/>
        <v>0</v>
      </c>
      <c r="K57" s="16">
        <f t="shared" si="8"/>
        <v>0</v>
      </c>
      <c r="L57" s="16">
        <f t="shared" si="9"/>
        <v>0</v>
      </c>
      <c r="M57" s="17" t="s">
        <v>153</v>
      </c>
      <c r="N57" s="2" t="s">
        <v>154</v>
      </c>
      <c r="O57" s="2" t="s">
        <v>52</v>
      </c>
      <c r="P57" s="2" t="s">
        <v>52</v>
      </c>
      <c r="Q57" s="2" t="s">
        <v>120</v>
      </c>
      <c r="R57" s="2" t="s">
        <v>66</v>
      </c>
      <c r="S57" s="2" t="s">
        <v>66</v>
      </c>
      <c r="T57" s="2" t="s">
        <v>65</v>
      </c>
      <c r="U57" s="3"/>
      <c r="V57" s="3"/>
      <c r="W57" s="3"/>
      <c r="X57" s="3"/>
      <c r="Y57" s="3"/>
      <c r="Z57" s="3"/>
      <c r="AA57" s="3"/>
      <c r="AB57" s="3"/>
      <c r="AC57" s="3"/>
      <c r="AD57" s="3"/>
      <c r="AE57" s="3"/>
      <c r="AF57" s="3"/>
      <c r="AG57" s="3"/>
      <c r="AH57" s="3"/>
      <c r="AI57" s="3"/>
      <c r="AJ57" s="3"/>
      <c r="AK57" s="3"/>
      <c r="AL57" s="3"/>
      <c r="AM57" s="3"/>
      <c r="AN57" s="3"/>
      <c r="AO57" s="3"/>
      <c r="AP57" s="3"/>
      <c r="AQ57" s="3"/>
      <c r="AR57" s="2" t="s">
        <v>52</v>
      </c>
      <c r="AS57" s="2" t="s">
        <v>52</v>
      </c>
      <c r="AT57" s="3"/>
      <c r="AU57" s="2" t="s">
        <v>155</v>
      </c>
      <c r="AV57" s="3">
        <v>17</v>
      </c>
    </row>
    <row r="58" spans="1:48" ht="30" customHeight="1" x14ac:dyDescent="0.3">
      <c r="A58" s="17" t="s">
        <v>156</v>
      </c>
      <c r="B58" s="17" t="s">
        <v>157</v>
      </c>
      <c r="C58" s="17" t="s">
        <v>70</v>
      </c>
      <c r="D58" s="15">
        <v>33</v>
      </c>
      <c r="E58" s="16">
        <f>TRUNC(단가대비표!O53,0)</f>
        <v>0</v>
      </c>
      <c r="F58" s="16">
        <f t="shared" si="5"/>
        <v>0</v>
      </c>
      <c r="G58" s="16">
        <f>TRUNC(단가대비표!P53,0)</f>
        <v>0</v>
      </c>
      <c r="H58" s="16">
        <f t="shared" si="6"/>
        <v>0</v>
      </c>
      <c r="I58" s="16">
        <f>TRUNC(단가대비표!V53,0)</f>
        <v>0</v>
      </c>
      <c r="J58" s="16">
        <f t="shared" si="7"/>
        <v>0</v>
      </c>
      <c r="K58" s="16">
        <f t="shared" si="8"/>
        <v>0</v>
      </c>
      <c r="L58" s="16">
        <f t="shared" si="9"/>
        <v>0</v>
      </c>
      <c r="M58" s="17" t="s">
        <v>158</v>
      </c>
      <c r="N58" s="2" t="s">
        <v>159</v>
      </c>
      <c r="O58" s="2" t="s">
        <v>52</v>
      </c>
      <c r="P58" s="2" t="s">
        <v>52</v>
      </c>
      <c r="Q58" s="2" t="s">
        <v>120</v>
      </c>
      <c r="R58" s="2" t="s">
        <v>66</v>
      </c>
      <c r="S58" s="2" t="s">
        <v>66</v>
      </c>
      <c r="T58" s="2" t="s">
        <v>65</v>
      </c>
      <c r="U58" s="3"/>
      <c r="V58" s="3"/>
      <c r="W58" s="3"/>
      <c r="X58" s="3"/>
      <c r="Y58" s="3"/>
      <c r="Z58" s="3"/>
      <c r="AA58" s="3"/>
      <c r="AB58" s="3"/>
      <c r="AC58" s="3"/>
      <c r="AD58" s="3"/>
      <c r="AE58" s="3"/>
      <c r="AF58" s="3"/>
      <c r="AG58" s="3"/>
      <c r="AH58" s="3"/>
      <c r="AI58" s="3"/>
      <c r="AJ58" s="3"/>
      <c r="AK58" s="3"/>
      <c r="AL58" s="3"/>
      <c r="AM58" s="3"/>
      <c r="AN58" s="3"/>
      <c r="AO58" s="3"/>
      <c r="AP58" s="3"/>
      <c r="AQ58" s="3"/>
      <c r="AR58" s="2" t="s">
        <v>52</v>
      </c>
      <c r="AS58" s="2" t="s">
        <v>52</v>
      </c>
      <c r="AT58" s="3"/>
      <c r="AU58" s="2" t="s">
        <v>160</v>
      </c>
      <c r="AV58" s="3">
        <v>18</v>
      </c>
    </row>
    <row r="59" spans="1:48" ht="30" customHeight="1" x14ac:dyDescent="0.3">
      <c r="A59" s="17" t="s">
        <v>141</v>
      </c>
      <c r="B59" s="17" t="s">
        <v>142</v>
      </c>
      <c r="C59" s="17" t="s">
        <v>70</v>
      </c>
      <c r="D59" s="15">
        <v>365</v>
      </c>
      <c r="E59" s="16">
        <f>TRUNC(단가대비표!O54,0)</f>
        <v>0</v>
      </c>
      <c r="F59" s="16">
        <f t="shared" si="5"/>
        <v>0</v>
      </c>
      <c r="G59" s="16">
        <f>TRUNC(단가대비표!P54,0)</f>
        <v>0</v>
      </c>
      <c r="H59" s="16">
        <f t="shared" si="6"/>
        <v>0</v>
      </c>
      <c r="I59" s="16">
        <f>TRUNC(단가대비표!V54,0)</f>
        <v>0</v>
      </c>
      <c r="J59" s="16">
        <f t="shared" si="7"/>
        <v>0</v>
      </c>
      <c r="K59" s="16">
        <f t="shared" si="8"/>
        <v>0</v>
      </c>
      <c r="L59" s="16">
        <f t="shared" si="9"/>
        <v>0</v>
      </c>
      <c r="M59" s="17" t="s">
        <v>143</v>
      </c>
      <c r="N59" s="2" t="s">
        <v>144</v>
      </c>
      <c r="O59" s="2" t="s">
        <v>52</v>
      </c>
      <c r="P59" s="2" t="s">
        <v>52</v>
      </c>
      <c r="Q59" s="2" t="s">
        <v>120</v>
      </c>
      <c r="R59" s="2" t="s">
        <v>66</v>
      </c>
      <c r="S59" s="2" t="s">
        <v>66</v>
      </c>
      <c r="T59" s="2" t="s">
        <v>65</v>
      </c>
      <c r="U59" s="3"/>
      <c r="V59" s="3"/>
      <c r="W59" s="3"/>
      <c r="X59" s="3"/>
      <c r="Y59" s="3"/>
      <c r="Z59" s="3"/>
      <c r="AA59" s="3"/>
      <c r="AB59" s="3"/>
      <c r="AC59" s="3"/>
      <c r="AD59" s="3"/>
      <c r="AE59" s="3"/>
      <c r="AF59" s="3"/>
      <c r="AG59" s="3"/>
      <c r="AH59" s="3"/>
      <c r="AI59" s="3"/>
      <c r="AJ59" s="3"/>
      <c r="AK59" s="3"/>
      <c r="AL59" s="3"/>
      <c r="AM59" s="3"/>
      <c r="AN59" s="3"/>
      <c r="AO59" s="3"/>
      <c r="AP59" s="3"/>
      <c r="AQ59" s="3"/>
      <c r="AR59" s="2" t="s">
        <v>52</v>
      </c>
      <c r="AS59" s="2" t="s">
        <v>52</v>
      </c>
      <c r="AT59" s="3"/>
      <c r="AU59" s="2" t="s">
        <v>145</v>
      </c>
      <c r="AV59" s="3">
        <v>19</v>
      </c>
    </row>
    <row r="60" spans="1:48" ht="30" customHeight="1" x14ac:dyDescent="0.3">
      <c r="A60" s="17" t="s">
        <v>161</v>
      </c>
      <c r="B60" s="17" t="s">
        <v>162</v>
      </c>
      <c r="C60" s="17" t="s">
        <v>70</v>
      </c>
      <c r="D60" s="15">
        <v>37</v>
      </c>
      <c r="E60" s="16">
        <f>TRUNC(단가대비표!O55,0)</f>
        <v>0</v>
      </c>
      <c r="F60" s="16">
        <f t="shared" si="5"/>
        <v>0</v>
      </c>
      <c r="G60" s="16">
        <f>TRUNC(단가대비표!P55,0)</f>
        <v>0</v>
      </c>
      <c r="H60" s="16">
        <f t="shared" si="6"/>
        <v>0</v>
      </c>
      <c r="I60" s="16">
        <f>TRUNC(단가대비표!V55,0)</f>
        <v>0</v>
      </c>
      <c r="J60" s="16">
        <f t="shared" si="7"/>
        <v>0</v>
      </c>
      <c r="K60" s="16">
        <f t="shared" si="8"/>
        <v>0</v>
      </c>
      <c r="L60" s="16">
        <f t="shared" si="9"/>
        <v>0</v>
      </c>
      <c r="M60" s="17" t="s">
        <v>163</v>
      </c>
      <c r="N60" s="2" t="s">
        <v>164</v>
      </c>
      <c r="O60" s="2" t="s">
        <v>52</v>
      </c>
      <c r="P60" s="2" t="s">
        <v>52</v>
      </c>
      <c r="Q60" s="2" t="s">
        <v>120</v>
      </c>
      <c r="R60" s="2" t="s">
        <v>66</v>
      </c>
      <c r="S60" s="2" t="s">
        <v>66</v>
      </c>
      <c r="T60" s="2" t="s">
        <v>65</v>
      </c>
      <c r="U60" s="3"/>
      <c r="V60" s="3"/>
      <c r="W60" s="3"/>
      <c r="X60" s="3"/>
      <c r="Y60" s="3"/>
      <c r="Z60" s="3"/>
      <c r="AA60" s="3"/>
      <c r="AB60" s="3"/>
      <c r="AC60" s="3"/>
      <c r="AD60" s="3"/>
      <c r="AE60" s="3"/>
      <c r="AF60" s="3"/>
      <c r="AG60" s="3"/>
      <c r="AH60" s="3"/>
      <c r="AI60" s="3"/>
      <c r="AJ60" s="3"/>
      <c r="AK60" s="3"/>
      <c r="AL60" s="3"/>
      <c r="AM60" s="3"/>
      <c r="AN60" s="3"/>
      <c r="AO60" s="3"/>
      <c r="AP60" s="3"/>
      <c r="AQ60" s="3"/>
      <c r="AR60" s="2" t="s">
        <v>52</v>
      </c>
      <c r="AS60" s="2" t="s">
        <v>52</v>
      </c>
      <c r="AT60" s="3"/>
      <c r="AU60" s="2" t="s">
        <v>165</v>
      </c>
      <c r="AV60" s="3">
        <v>20</v>
      </c>
    </row>
    <row r="61" spans="1:48" ht="30" customHeight="1" x14ac:dyDescent="0.3">
      <c r="A61" s="17" t="s">
        <v>166</v>
      </c>
      <c r="B61" s="17" t="s">
        <v>52</v>
      </c>
      <c r="C61" s="17" t="s">
        <v>76</v>
      </c>
      <c r="D61" s="15">
        <v>2</v>
      </c>
      <c r="E61" s="16">
        <f>TRUNC(단가대비표!O70,0)</f>
        <v>0</v>
      </c>
      <c r="F61" s="16">
        <f t="shared" si="5"/>
        <v>0</v>
      </c>
      <c r="G61" s="16">
        <f>TRUNC(단가대비표!P70,0)</f>
        <v>0</v>
      </c>
      <c r="H61" s="16">
        <f t="shared" si="6"/>
        <v>0</v>
      </c>
      <c r="I61" s="16">
        <f>TRUNC(단가대비표!V70,0)</f>
        <v>0</v>
      </c>
      <c r="J61" s="16">
        <f t="shared" si="7"/>
        <v>0</v>
      </c>
      <c r="K61" s="16">
        <f t="shared" si="8"/>
        <v>0</v>
      </c>
      <c r="L61" s="16">
        <f t="shared" si="9"/>
        <v>0</v>
      </c>
      <c r="M61" s="17" t="s">
        <v>167</v>
      </c>
      <c r="N61" s="2" t="s">
        <v>168</v>
      </c>
      <c r="O61" s="2" t="s">
        <v>52</v>
      </c>
      <c r="P61" s="2" t="s">
        <v>52</v>
      </c>
      <c r="Q61" s="2" t="s">
        <v>120</v>
      </c>
      <c r="R61" s="2" t="s">
        <v>66</v>
      </c>
      <c r="S61" s="2" t="s">
        <v>66</v>
      </c>
      <c r="T61" s="2" t="s">
        <v>65</v>
      </c>
      <c r="U61" s="3"/>
      <c r="V61" s="3"/>
      <c r="W61" s="3"/>
      <c r="X61" s="3"/>
      <c r="Y61" s="3"/>
      <c r="Z61" s="3"/>
      <c r="AA61" s="3"/>
      <c r="AB61" s="3"/>
      <c r="AC61" s="3"/>
      <c r="AD61" s="3"/>
      <c r="AE61" s="3"/>
      <c r="AF61" s="3"/>
      <c r="AG61" s="3"/>
      <c r="AH61" s="3"/>
      <c r="AI61" s="3"/>
      <c r="AJ61" s="3"/>
      <c r="AK61" s="3"/>
      <c r="AL61" s="3"/>
      <c r="AM61" s="3"/>
      <c r="AN61" s="3"/>
      <c r="AO61" s="3"/>
      <c r="AP61" s="3"/>
      <c r="AQ61" s="3"/>
      <c r="AR61" s="2" t="s">
        <v>52</v>
      </c>
      <c r="AS61" s="2" t="s">
        <v>52</v>
      </c>
      <c r="AT61" s="3"/>
      <c r="AU61" s="2" t="s">
        <v>169</v>
      </c>
      <c r="AV61" s="3">
        <v>272</v>
      </c>
    </row>
    <row r="62" spans="1:48" ht="30" customHeight="1" x14ac:dyDescent="0.3">
      <c r="A62" s="17" t="s">
        <v>170</v>
      </c>
      <c r="B62" s="17" t="s">
        <v>171</v>
      </c>
      <c r="C62" s="17" t="s">
        <v>70</v>
      </c>
      <c r="D62" s="15">
        <v>94</v>
      </c>
      <c r="E62" s="16">
        <f>TRUNC(일위대가목록!E17,0)</f>
        <v>0</v>
      </c>
      <c r="F62" s="16">
        <f t="shared" si="5"/>
        <v>0</v>
      </c>
      <c r="G62" s="16">
        <f>TRUNC(일위대가목록!F17,0)</f>
        <v>0</v>
      </c>
      <c r="H62" s="16">
        <f t="shared" si="6"/>
        <v>0</v>
      </c>
      <c r="I62" s="16">
        <f>TRUNC(일위대가목록!G17,0)</f>
        <v>0</v>
      </c>
      <c r="J62" s="16">
        <f t="shared" si="7"/>
        <v>0</v>
      </c>
      <c r="K62" s="16">
        <f t="shared" si="8"/>
        <v>0</v>
      </c>
      <c r="L62" s="16">
        <f t="shared" si="9"/>
        <v>0</v>
      </c>
      <c r="M62" s="17" t="s">
        <v>172</v>
      </c>
      <c r="N62" s="2" t="s">
        <v>173</v>
      </c>
      <c r="O62" s="2" t="s">
        <v>52</v>
      </c>
      <c r="P62" s="2" t="s">
        <v>52</v>
      </c>
      <c r="Q62" s="2" t="s">
        <v>120</v>
      </c>
      <c r="R62" s="2" t="s">
        <v>65</v>
      </c>
      <c r="S62" s="2" t="s">
        <v>66</v>
      </c>
      <c r="T62" s="2" t="s">
        <v>66</v>
      </c>
      <c r="U62" s="3"/>
      <c r="V62" s="3"/>
      <c r="W62" s="3"/>
      <c r="X62" s="3"/>
      <c r="Y62" s="3"/>
      <c r="Z62" s="3"/>
      <c r="AA62" s="3"/>
      <c r="AB62" s="3"/>
      <c r="AC62" s="3"/>
      <c r="AD62" s="3"/>
      <c r="AE62" s="3"/>
      <c r="AF62" s="3"/>
      <c r="AG62" s="3"/>
      <c r="AH62" s="3"/>
      <c r="AI62" s="3"/>
      <c r="AJ62" s="3"/>
      <c r="AK62" s="3"/>
      <c r="AL62" s="3"/>
      <c r="AM62" s="3"/>
      <c r="AN62" s="3"/>
      <c r="AO62" s="3"/>
      <c r="AP62" s="3"/>
      <c r="AQ62" s="3"/>
      <c r="AR62" s="2" t="s">
        <v>52</v>
      </c>
      <c r="AS62" s="2" t="s">
        <v>52</v>
      </c>
      <c r="AT62" s="3"/>
      <c r="AU62" s="2" t="s">
        <v>174</v>
      </c>
      <c r="AV62" s="3">
        <v>21</v>
      </c>
    </row>
    <row r="63" spans="1:48" ht="30" customHeight="1" x14ac:dyDescent="0.3">
      <c r="A63" s="17" t="s">
        <v>146</v>
      </c>
      <c r="B63" s="17" t="s">
        <v>147</v>
      </c>
      <c r="C63" s="17" t="s">
        <v>70</v>
      </c>
      <c r="D63" s="15">
        <v>550</v>
      </c>
      <c r="E63" s="16">
        <f>TRUNC(일위대가목록!E16,0)</f>
        <v>0</v>
      </c>
      <c r="F63" s="16">
        <f t="shared" si="5"/>
        <v>0</v>
      </c>
      <c r="G63" s="16">
        <f>TRUNC(일위대가목록!F16,0)</f>
        <v>0</v>
      </c>
      <c r="H63" s="16">
        <f t="shared" si="6"/>
        <v>0</v>
      </c>
      <c r="I63" s="16">
        <f>TRUNC(일위대가목록!G16,0)</f>
        <v>0</v>
      </c>
      <c r="J63" s="16">
        <f t="shared" si="7"/>
        <v>0</v>
      </c>
      <c r="K63" s="16">
        <f t="shared" si="8"/>
        <v>0</v>
      </c>
      <c r="L63" s="16">
        <f t="shared" si="9"/>
        <v>0</v>
      </c>
      <c r="M63" s="17" t="s">
        <v>148</v>
      </c>
      <c r="N63" s="2" t="s">
        <v>149</v>
      </c>
      <c r="O63" s="2" t="s">
        <v>52</v>
      </c>
      <c r="P63" s="2" t="s">
        <v>52</v>
      </c>
      <c r="Q63" s="2" t="s">
        <v>120</v>
      </c>
      <c r="R63" s="2" t="s">
        <v>65</v>
      </c>
      <c r="S63" s="2" t="s">
        <v>66</v>
      </c>
      <c r="T63" s="2" t="s">
        <v>66</v>
      </c>
      <c r="U63" s="3"/>
      <c r="V63" s="3"/>
      <c r="W63" s="3"/>
      <c r="X63" s="3"/>
      <c r="Y63" s="3"/>
      <c r="Z63" s="3"/>
      <c r="AA63" s="3"/>
      <c r="AB63" s="3"/>
      <c r="AC63" s="3"/>
      <c r="AD63" s="3"/>
      <c r="AE63" s="3"/>
      <c r="AF63" s="3"/>
      <c r="AG63" s="3"/>
      <c r="AH63" s="3"/>
      <c r="AI63" s="3"/>
      <c r="AJ63" s="3"/>
      <c r="AK63" s="3"/>
      <c r="AL63" s="3"/>
      <c r="AM63" s="3"/>
      <c r="AN63" s="3"/>
      <c r="AO63" s="3"/>
      <c r="AP63" s="3"/>
      <c r="AQ63" s="3"/>
      <c r="AR63" s="2" t="s">
        <v>52</v>
      </c>
      <c r="AS63" s="2" t="s">
        <v>52</v>
      </c>
      <c r="AT63" s="3"/>
      <c r="AU63" s="2" t="s">
        <v>150</v>
      </c>
      <c r="AV63" s="3">
        <v>22</v>
      </c>
    </row>
    <row r="64" spans="1:48" ht="30" customHeight="1" x14ac:dyDescent="0.3">
      <c r="A64" s="17" t="s">
        <v>146</v>
      </c>
      <c r="B64" s="17" t="s">
        <v>175</v>
      </c>
      <c r="C64" s="17" t="s">
        <v>70</v>
      </c>
      <c r="D64" s="15">
        <v>79</v>
      </c>
      <c r="E64" s="16">
        <f>TRUNC(일위대가목록!E18,0)</f>
        <v>0</v>
      </c>
      <c r="F64" s="16">
        <f t="shared" si="5"/>
        <v>0</v>
      </c>
      <c r="G64" s="16">
        <f>TRUNC(일위대가목록!F18,0)</f>
        <v>0</v>
      </c>
      <c r="H64" s="16">
        <f t="shared" si="6"/>
        <v>0</v>
      </c>
      <c r="I64" s="16">
        <f>TRUNC(일위대가목록!G18,0)</f>
        <v>0</v>
      </c>
      <c r="J64" s="16">
        <f t="shared" si="7"/>
        <v>0</v>
      </c>
      <c r="K64" s="16">
        <f t="shared" si="8"/>
        <v>0</v>
      </c>
      <c r="L64" s="16">
        <f t="shared" si="9"/>
        <v>0</v>
      </c>
      <c r="M64" s="17" t="s">
        <v>176</v>
      </c>
      <c r="N64" s="2" t="s">
        <v>177</v>
      </c>
      <c r="O64" s="2" t="s">
        <v>52</v>
      </c>
      <c r="P64" s="2" t="s">
        <v>52</v>
      </c>
      <c r="Q64" s="2" t="s">
        <v>120</v>
      </c>
      <c r="R64" s="2" t="s">
        <v>65</v>
      </c>
      <c r="S64" s="2" t="s">
        <v>66</v>
      </c>
      <c r="T64" s="2" t="s">
        <v>66</v>
      </c>
      <c r="U64" s="3"/>
      <c r="V64" s="3"/>
      <c r="W64" s="3"/>
      <c r="X64" s="3"/>
      <c r="Y64" s="3"/>
      <c r="Z64" s="3"/>
      <c r="AA64" s="3"/>
      <c r="AB64" s="3"/>
      <c r="AC64" s="3"/>
      <c r="AD64" s="3"/>
      <c r="AE64" s="3"/>
      <c r="AF64" s="3"/>
      <c r="AG64" s="3"/>
      <c r="AH64" s="3"/>
      <c r="AI64" s="3"/>
      <c r="AJ64" s="3"/>
      <c r="AK64" s="3"/>
      <c r="AL64" s="3"/>
      <c r="AM64" s="3"/>
      <c r="AN64" s="3"/>
      <c r="AO64" s="3"/>
      <c r="AP64" s="3"/>
      <c r="AQ64" s="3"/>
      <c r="AR64" s="2" t="s">
        <v>52</v>
      </c>
      <c r="AS64" s="2" t="s">
        <v>52</v>
      </c>
      <c r="AT64" s="3"/>
      <c r="AU64" s="2" t="s">
        <v>178</v>
      </c>
      <c r="AV64" s="3">
        <v>23</v>
      </c>
    </row>
    <row r="65" spans="1:48" ht="30" customHeight="1" x14ac:dyDescent="0.3">
      <c r="A65" s="17" t="s">
        <v>146</v>
      </c>
      <c r="B65" s="17" t="s">
        <v>179</v>
      </c>
      <c r="C65" s="17" t="s">
        <v>70</v>
      </c>
      <c r="D65" s="15">
        <v>267</v>
      </c>
      <c r="E65" s="16">
        <f>TRUNC(일위대가목록!E19,0)</f>
        <v>0</v>
      </c>
      <c r="F65" s="16">
        <f t="shared" si="5"/>
        <v>0</v>
      </c>
      <c r="G65" s="16">
        <f>TRUNC(일위대가목록!F19,0)</f>
        <v>0</v>
      </c>
      <c r="H65" s="16">
        <f t="shared" si="6"/>
        <v>0</v>
      </c>
      <c r="I65" s="16">
        <f>TRUNC(일위대가목록!G19,0)</f>
        <v>0</v>
      </c>
      <c r="J65" s="16">
        <f t="shared" si="7"/>
        <v>0</v>
      </c>
      <c r="K65" s="16">
        <f t="shared" si="8"/>
        <v>0</v>
      </c>
      <c r="L65" s="16">
        <f t="shared" si="9"/>
        <v>0</v>
      </c>
      <c r="M65" s="17" t="s">
        <v>180</v>
      </c>
      <c r="N65" s="2" t="s">
        <v>181</v>
      </c>
      <c r="O65" s="2" t="s">
        <v>52</v>
      </c>
      <c r="P65" s="2" t="s">
        <v>52</v>
      </c>
      <c r="Q65" s="2" t="s">
        <v>120</v>
      </c>
      <c r="R65" s="2" t="s">
        <v>65</v>
      </c>
      <c r="S65" s="2" t="s">
        <v>66</v>
      </c>
      <c r="T65" s="2" t="s">
        <v>66</v>
      </c>
      <c r="U65" s="3"/>
      <c r="V65" s="3"/>
      <c r="W65" s="3"/>
      <c r="X65" s="3"/>
      <c r="Y65" s="3"/>
      <c r="Z65" s="3"/>
      <c r="AA65" s="3"/>
      <c r="AB65" s="3"/>
      <c r="AC65" s="3"/>
      <c r="AD65" s="3"/>
      <c r="AE65" s="3"/>
      <c r="AF65" s="3"/>
      <c r="AG65" s="3"/>
      <c r="AH65" s="3"/>
      <c r="AI65" s="3"/>
      <c r="AJ65" s="3"/>
      <c r="AK65" s="3"/>
      <c r="AL65" s="3"/>
      <c r="AM65" s="3"/>
      <c r="AN65" s="3"/>
      <c r="AO65" s="3"/>
      <c r="AP65" s="3"/>
      <c r="AQ65" s="3"/>
      <c r="AR65" s="2" t="s">
        <v>52</v>
      </c>
      <c r="AS65" s="2" t="s">
        <v>52</v>
      </c>
      <c r="AT65" s="3"/>
      <c r="AU65" s="2" t="s">
        <v>182</v>
      </c>
      <c r="AV65" s="3">
        <v>24</v>
      </c>
    </row>
    <row r="66" spans="1:48" ht="30" customHeight="1" x14ac:dyDescent="0.3">
      <c r="A66" s="17" t="s">
        <v>146</v>
      </c>
      <c r="B66" s="17" t="s">
        <v>183</v>
      </c>
      <c r="C66" s="17" t="s">
        <v>70</v>
      </c>
      <c r="D66" s="15">
        <v>20</v>
      </c>
      <c r="E66" s="16">
        <f>TRUNC(일위대가목록!E20,0)</f>
        <v>0</v>
      </c>
      <c r="F66" s="16">
        <f t="shared" si="5"/>
        <v>0</v>
      </c>
      <c r="G66" s="16">
        <f>TRUNC(일위대가목록!F20,0)</f>
        <v>0</v>
      </c>
      <c r="H66" s="16">
        <f t="shared" si="6"/>
        <v>0</v>
      </c>
      <c r="I66" s="16">
        <f>TRUNC(일위대가목록!G20,0)</f>
        <v>0</v>
      </c>
      <c r="J66" s="16">
        <f t="shared" si="7"/>
        <v>0</v>
      </c>
      <c r="K66" s="16">
        <f t="shared" si="8"/>
        <v>0</v>
      </c>
      <c r="L66" s="16">
        <f t="shared" si="9"/>
        <v>0</v>
      </c>
      <c r="M66" s="17" t="s">
        <v>184</v>
      </c>
      <c r="N66" s="2" t="s">
        <v>185</v>
      </c>
      <c r="O66" s="2" t="s">
        <v>52</v>
      </c>
      <c r="P66" s="2" t="s">
        <v>52</v>
      </c>
      <c r="Q66" s="2" t="s">
        <v>120</v>
      </c>
      <c r="R66" s="2" t="s">
        <v>65</v>
      </c>
      <c r="S66" s="2" t="s">
        <v>66</v>
      </c>
      <c r="T66" s="2" t="s">
        <v>66</v>
      </c>
      <c r="U66" s="3"/>
      <c r="V66" s="3"/>
      <c r="W66" s="3"/>
      <c r="X66" s="3"/>
      <c r="Y66" s="3"/>
      <c r="Z66" s="3"/>
      <c r="AA66" s="3"/>
      <c r="AB66" s="3"/>
      <c r="AC66" s="3"/>
      <c r="AD66" s="3"/>
      <c r="AE66" s="3"/>
      <c r="AF66" s="3"/>
      <c r="AG66" s="3"/>
      <c r="AH66" s="3"/>
      <c r="AI66" s="3"/>
      <c r="AJ66" s="3"/>
      <c r="AK66" s="3"/>
      <c r="AL66" s="3"/>
      <c r="AM66" s="3"/>
      <c r="AN66" s="3"/>
      <c r="AO66" s="3"/>
      <c r="AP66" s="3"/>
      <c r="AQ66" s="3"/>
      <c r="AR66" s="2" t="s">
        <v>52</v>
      </c>
      <c r="AS66" s="2" t="s">
        <v>52</v>
      </c>
      <c r="AT66" s="3"/>
      <c r="AU66" s="2" t="s">
        <v>186</v>
      </c>
      <c r="AV66" s="3">
        <v>25</v>
      </c>
    </row>
    <row r="67" spans="1:48" ht="30" customHeight="1" x14ac:dyDescent="0.3">
      <c r="A67" s="17" t="s">
        <v>187</v>
      </c>
      <c r="B67" s="17" t="s">
        <v>122</v>
      </c>
      <c r="C67" s="17" t="s">
        <v>70</v>
      </c>
      <c r="D67" s="15">
        <v>96</v>
      </c>
      <c r="E67" s="16">
        <f>TRUNC(일위대가목록!E21,0)</f>
        <v>0</v>
      </c>
      <c r="F67" s="16">
        <f t="shared" si="5"/>
        <v>0</v>
      </c>
      <c r="G67" s="16">
        <f>TRUNC(일위대가목록!F21,0)</f>
        <v>0</v>
      </c>
      <c r="H67" s="16">
        <f t="shared" si="6"/>
        <v>0</v>
      </c>
      <c r="I67" s="16">
        <f>TRUNC(일위대가목록!G21,0)</f>
        <v>0</v>
      </c>
      <c r="J67" s="16">
        <f t="shared" si="7"/>
        <v>0</v>
      </c>
      <c r="K67" s="16">
        <f t="shared" si="8"/>
        <v>0</v>
      </c>
      <c r="L67" s="16">
        <f t="shared" si="9"/>
        <v>0</v>
      </c>
      <c r="M67" s="17" t="s">
        <v>188</v>
      </c>
      <c r="N67" s="2" t="s">
        <v>189</v>
      </c>
      <c r="O67" s="2" t="s">
        <v>52</v>
      </c>
      <c r="P67" s="2" t="s">
        <v>52</v>
      </c>
      <c r="Q67" s="2" t="s">
        <v>120</v>
      </c>
      <c r="R67" s="2" t="s">
        <v>65</v>
      </c>
      <c r="S67" s="2" t="s">
        <v>66</v>
      </c>
      <c r="T67" s="2" t="s">
        <v>66</v>
      </c>
      <c r="U67" s="3"/>
      <c r="V67" s="3"/>
      <c r="W67" s="3"/>
      <c r="X67" s="3"/>
      <c r="Y67" s="3"/>
      <c r="Z67" s="3"/>
      <c r="AA67" s="3"/>
      <c r="AB67" s="3"/>
      <c r="AC67" s="3"/>
      <c r="AD67" s="3"/>
      <c r="AE67" s="3"/>
      <c r="AF67" s="3"/>
      <c r="AG67" s="3"/>
      <c r="AH67" s="3"/>
      <c r="AI67" s="3"/>
      <c r="AJ67" s="3"/>
      <c r="AK67" s="3"/>
      <c r="AL67" s="3"/>
      <c r="AM67" s="3"/>
      <c r="AN67" s="3"/>
      <c r="AO67" s="3"/>
      <c r="AP67" s="3"/>
      <c r="AQ67" s="3"/>
      <c r="AR67" s="2" t="s">
        <v>52</v>
      </c>
      <c r="AS67" s="2" t="s">
        <v>52</v>
      </c>
      <c r="AT67" s="3"/>
      <c r="AU67" s="2" t="s">
        <v>190</v>
      </c>
      <c r="AV67" s="3">
        <v>26</v>
      </c>
    </row>
    <row r="68" spans="1:48" ht="30" customHeight="1" x14ac:dyDescent="0.3">
      <c r="A68" s="17" t="s">
        <v>191</v>
      </c>
      <c r="B68" s="17" t="s">
        <v>122</v>
      </c>
      <c r="C68" s="17" t="s">
        <v>70</v>
      </c>
      <c r="D68" s="15">
        <v>86</v>
      </c>
      <c r="E68" s="16">
        <f>TRUNC(일위대가목록!E22,0)</f>
        <v>0</v>
      </c>
      <c r="F68" s="16">
        <f t="shared" si="5"/>
        <v>0</v>
      </c>
      <c r="G68" s="16">
        <f>TRUNC(일위대가목록!F22,0)</f>
        <v>0</v>
      </c>
      <c r="H68" s="16">
        <f t="shared" si="6"/>
        <v>0</v>
      </c>
      <c r="I68" s="16">
        <f>TRUNC(일위대가목록!G22,0)</f>
        <v>0</v>
      </c>
      <c r="J68" s="16">
        <f t="shared" si="7"/>
        <v>0</v>
      </c>
      <c r="K68" s="16">
        <f t="shared" si="8"/>
        <v>0</v>
      </c>
      <c r="L68" s="16">
        <f t="shared" si="9"/>
        <v>0</v>
      </c>
      <c r="M68" s="17" t="s">
        <v>192</v>
      </c>
      <c r="N68" s="2" t="s">
        <v>193</v>
      </c>
      <c r="O68" s="2" t="s">
        <v>52</v>
      </c>
      <c r="P68" s="2" t="s">
        <v>52</v>
      </c>
      <c r="Q68" s="2" t="s">
        <v>120</v>
      </c>
      <c r="R68" s="2" t="s">
        <v>65</v>
      </c>
      <c r="S68" s="2" t="s">
        <v>66</v>
      </c>
      <c r="T68" s="2" t="s">
        <v>66</v>
      </c>
      <c r="U68" s="3"/>
      <c r="V68" s="3"/>
      <c r="W68" s="3"/>
      <c r="X68" s="3"/>
      <c r="Y68" s="3"/>
      <c r="Z68" s="3"/>
      <c r="AA68" s="3"/>
      <c r="AB68" s="3"/>
      <c r="AC68" s="3"/>
      <c r="AD68" s="3"/>
      <c r="AE68" s="3"/>
      <c r="AF68" s="3"/>
      <c r="AG68" s="3"/>
      <c r="AH68" s="3"/>
      <c r="AI68" s="3"/>
      <c r="AJ68" s="3"/>
      <c r="AK68" s="3"/>
      <c r="AL68" s="3"/>
      <c r="AM68" s="3"/>
      <c r="AN68" s="3"/>
      <c r="AO68" s="3"/>
      <c r="AP68" s="3"/>
      <c r="AQ68" s="3"/>
      <c r="AR68" s="2" t="s">
        <v>52</v>
      </c>
      <c r="AS68" s="2" t="s">
        <v>52</v>
      </c>
      <c r="AT68" s="3"/>
      <c r="AU68" s="2" t="s">
        <v>194</v>
      </c>
      <c r="AV68" s="3">
        <v>27</v>
      </c>
    </row>
    <row r="69" spans="1:48" ht="30" customHeight="1" x14ac:dyDescent="0.3">
      <c r="A69" s="17" t="s">
        <v>121</v>
      </c>
      <c r="B69" s="17" t="s">
        <v>122</v>
      </c>
      <c r="C69" s="17" t="s">
        <v>70</v>
      </c>
      <c r="D69" s="15">
        <v>60</v>
      </c>
      <c r="E69" s="16">
        <f>TRUNC(일위대가목록!E12,0)</f>
        <v>0</v>
      </c>
      <c r="F69" s="16">
        <f t="shared" si="5"/>
        <v>0</v>
      </c>
      <c r="G69" s="16">
        <f>TRUNC(일위대가목록!F12,0)</f>
        <v>0</v>
      </c>
      <c r="H69" s="16">
        <f t="shared" si="6"/>
        <v>0</v>
      </c>
      <c r="I69" s="16">
        <f>TRUNC(일위대가목록!G12,0)</f>
        <v>0</v>
      </c>
      <c r="J69" s="16">
        <f t="shared" si="7"/>
        <v>0</v>
      </c>
      <c r="K69" s="16">
        <f t="shared" si="8"/>
        <v>0</v>
      </c>
      <c r="L69" s="16">
        <f t="shared" si="9"/>
        <v>0</v>
      </c>
      <c r="M69" s="17" t="s">
        <v>123</v>
      </c>
      <c r="N69" s="2" t="s">
        <v>124</v>
      </c>
      <c r="O69" s="2" t="s">
        <v>52</v>
      </c>
      <c r="P69" s="2" t="s">
        <v>52</v>
      </c>
      <c r="Q69" s="2" t="s">
        <v>120</v>
      </c>
      <c r="R69" s="2" t="s">
        <v>65</v>
      </c>
      <c r="S69" s="2" t="s">
        <v>66</v>
      </c>
      <c r="T69" s="2" t="s">
        <v>66</v>
      </c>
      <c r="U69" s="3"/>
      <c r="V69" s="3"/>
      <c r="W69" s="3"/>
      <c r="X69" s="3"/>
      <c r="Y69" s="3"/>
      <c r="Z69" s="3"/>
      <c r="AA69" s="3"/>
      <c r="AB69" s="3"/>
      <c r="AC69" s="3"/>
      <c r="AD69" s="3"/>
      <c r="AE69" s="3"/>
      <c r="AF69" s="3"/>
      <c r="AG69" s="3"/>
      <c r="AH69" s="3"/>
      <c r="AI69" s="3"/>
      <c r="AJ69" s="3"/>
      <c r="AK69" s="3"/>
      <c r="AL69" s="3"/>
      <c r="AM69" s="3"/>
      <c r="AN69" s="3"/>
      <c r="AO69" s="3"/>
      <c r="AP69" s="3"/>
      <c r="AQ69" s="3"/>
      <c r="AR69" s="2" t="s">
        <v>52</v>
      </c>
      <c r="AS69" s="2" t="s">
        <v>52</v>
      </c>
      <c r="AT69" s="3"/>
      <c r="AU69" s="2" t="s">
        <v>125</v>
      </c>
      <c r="AV69" s="3">
        <v>28</v>
      </c>
    </row>
    <row r="70" spans="1:48" ht="30" customHeight="1" x14ac:dyDescent="0.3">
      <c r="A70" s="17" t="s">
        <v>195</v>
      </c>
      <c r="B70" s="17" t="s">
        <v>122</v>
      </c>
      <c r="C70" s="17" t="s">
        <v>70</v>
      </c>
      <c r="D70" s="15">
        <v>189</v>
      </c>
      <c r="E70" s="16">
        <f>TRUNC(일위대가목록!E23,0)</f>
        <v>0</v>
      </c>
      <c r="F70" s="16">
        <f t="shared" si="5"/>
        <v>0</v>
      </c>
      <c r="G70" s="16">
        <f>TRUNC(일위대가목록!F23,0)</f>
        <v>0</v>
      </c>
      <c r="H70" s="16">
        <f t="shared" si="6"/>
        <v>0</v>
      </c>
      <c r="I70" s="16">
        <f>TRUNC(일위대가목록!G23,0)</f>
        <v>0</v>
      </c>
      <c r="J70" s="16">
        <f t="shared" si="7"/>
        <v>0</v>
      </c>
      <c r="K70" s="16">
        <f t="shared" si="8"/>
        <v>0</v>
      </c>
      <c r="L70" s="16">
        <f t="shared" si="9"/>
        <v>0</v>
      </c>
      <c r="M70" s="17" t="s">
        <v>196</v>
      </c>
      <c r="N70" s="2" t="s">
        <v>197</v>
      </c>
      <c r="O70" s="2" t="s">
        <v>52</v>
      </c>
      <c r="P70" s="2" t="s">
        <v>52</v>
      </c>
      <c r="Q70" s="2" t="s">
        <v>120</v>
      </c>
      <c r="R70" s="2" t="s">
        <v>65</v>
      </c>
      <c r="S70" s="2" t="s">
        <v>66</v>
      </c>
      <c r="T70" s="2" t="s">
        <v>66</v>
      </c>
      <c r="U70" s="3"/>
      <c r="V70" s="3"/>
      <c r="W70" s="3"/>
      <c r="X70" s="3"/>
      <c r="Y70" s="3"/>
      <c r="Z70" s="3"/>
      <c r="AA70" s="3"/>
      <c r="AB70" s="3"/>
      <c r="AC70" s="3"/>
      <c r="AD70" s="3"/>
      <c r="AE70" s="3"/>
      <c r="AF70" s="3"/>
      <c r="AG70" s="3"/>
      <c r="AH70" s="3"/>
      <c r="AI70" s="3"/>
      <c r="AJ70" s="3"/>
      <c r="AK70" s="3"/>
      <c r="AL70" s="3"/>
      <c r="AM70" s="3"/>
      <c r="AN70" s="3"/>
      <c r="AO70" s="3"/>
      <c r="AP70" s="3"/>
      <c r="AQ70" s="3"/>
      <c r="AR70" s="2" t="s">
        <v>52</v>
      </c>
      <c r="AS70" s="2" t="s">
        <v>52</v>
      </c>
      <c r="AT70" s="3"/>
      <c r="AU70" s="2" t="s">
        <v>198</v>
      </c>
      <c r="AV70" s="3">
        <v>29</v>
      </c>
    </row>
    <row r="71" spans="1:48" ht="30" customHeight="1" x14ac:dyDescent="0.3">
      <c r="A71" s="17" t="s">
        <v>199</v>
      </c>
      <c r="B71" s="17" t="s">
        <v>122</v>
      </c>
      <c r="C71" s="17" t="s">
        <v>70</v>
      </c>
      <c r="D71" s="15">
        <v>103</v>
      </c>
      <c r="E71" s="16">
        <f>TRUNC(일위대가목록!E24,0)</f>
        <v>0</v>
      </c>
      <c r="F71" s="16">
        <f t="shared" si="5"/>
        <v>0</v>
      </c>
      <c r="G71" s="16">
        <f>TRUNC(일위대가목록!F24,0)</f>
        <v>0</v>
      </c>
      <c r="H71" s="16">
        <f t="shared" si="6"/>
        <v>0</v>
      </c>
      <c r="I71" s="16">
        <f>TRUNC(일위대가목록!G24,0)</f>
        <v>0</v>
      </c>
      <c r="J71" s="16">
        <f t="shared" si="7"/>
        <v>0</v>
      </c>
      <c r="K71" s="16">
        <f t="shared" si="8"/>
        <v>0</v>
      </c>
      <c r="L71" s="16">
        <f t="shared" si="9"/>
        <v>0</v>
      </c>
      <c r="M71" s="17" t="s">
        <v>200</v>
      </c>
      <c r="N71" s="2" t="s">
        <v>201</v>
      </c>
      <c r="O71" s="2" t="s">
        <v>52</v>
      </c>
      <c r="P71" s="2" t="s">
        <v>52</v>
      </c>
      <c r="Q71" s="2" t="s">
        <v>120</v>
      </c>
      <c r="R71" s="2" t="s">
        <v>65</v>
      </c>
      <c r="S71" s="2" t="s">
        <v>66</v>
      </c>
      <c r="T71" s="2" t="s">
        <v>66</v>
      </c>
      <c r="U71" s="3"/>
      <c r="V71" s="3"/>
      <c r="W71" s="3"/>
      <c r="X71" s="3"/>
      <c r="Y71" s="3"/>
      <c r="Z71" s="3"/>
      <c r="AA71" s="3"/>
      <c r="AB71" s="3"/>
      <c r="AC71" s="3"/>
      <c r="AD71" s="3"/>
      <c r="AE71" s="3"/>
      <c r="AF71" s="3"/>
      <c r="AG71" s="3"/>
      <c r="AH71" s="3"/>
      <c r="AI71" s="3"/>
      <c r="AJ71" s="3"/>
      <c r="AK71" s="3"/>
      <c r="AL71" s="3"/>
      <c r="AM71" s="3"/>
      <c r="AN71" s="3"/>
      <c r="AO71" s="3"/>
      <c r="AP71" s="3"/>
      <c r="AQ71" s="3"/>
      <c r="AR71" s="2" t="s">
        <v>52</v>
      </c>
      <c r="AS71" s="2" t="s">
        <v>52</v>
      </c>
      <c r="AT71" s="3"/>
      <c r="AU71" s="2" t="s">
        <v>202</v>
      </c>
      <c r="AV71" s="3">
        <v>30</v>
      </c>
    </row>
    <row r="72" spans="1:48" ht="30" customHeight="1" x14ac:dyDescent="0.3">
      <c r="A72" s="17" t="s">
        <v>126</v>
      </c>
      <c r="B72" s="17" t="s">
        <v>127</v>
      </c>
      <c r="C72" s="17" t="s">
        <v>62</v>
      </c>
      <c r="D72" s="15">
        <v>407</v>
      </c>
      <c r="E72" s="16">
        <f>TRUNC(일위대가목록!E13,0)</f>
        <v>0</v>
      </c>
      <c r="F72" s="16">
        <f t="shared" si="5"/>
        <v>0</v>
      </c>
      <c r="G72" s="16">
        <f>TRUNC(일위대가목록!F13,0)</f>
        <v>0</v>
      </c>
      <c r="H72" s="16">
        <f t="shared" si="6"/>
        <v>0</v>
      </c>
      <c r="I72" s="16">
        <f>TRUNC(일위대가목록!G13,0)</f>
        <v>0</v>
      </c>
      <c r="J72" s="16">
        <f t="shared" si="7"/>
        <v>0</v>
      </c>
      <c r="K72" s="16">
        <f t="shared" si="8"/>
        <v>0</v>
      </c>
      <c r="L72" s="16">
        <f t="shared" si="9"/>
        <v>0</v>
      </c>
      <c r="M72" s="17" t="s">
        <v>128</v>
      </c>
      <c r="N72" s="2" t="s">
        <v>129</v>
      </c>
      <c r="O72" s="2" t="s">
        <v>52</v>
      </c>
      <c r="P72" s="2" t="s">
        <v>52</v>
      </c>
      <c r="Q72" s="2" t="s">
        <v>120</v>
      </c>
      <c r="R72" s="2" t="s">
        <v>65</v>
      </c>
      <c r="S72" s="2" t="s">
        <v>66</v>
      </c>
      <c r="T72" s="2" t="s">
        <v>66</v>
      </c>
      <c r="U72" s="3"/>
      <c r="V72" s="3"/>
      <c r="W72" s="3"/>
      <c r="X72" s="3"/>
      <c r="Y72" s="3"/>
      <c r="Z72" s="3"/>
      <c r="AA72" s="3"/>
      <c r="AB72" s="3"/>
      <c r="AC72" s="3"/>
      <c r="AD72" s="3"/>
      <c r="AE72" s="3"/>
      <c r="AF72" s="3"/>
      <c r="AG72" s="3"/>
      <c r="AH72" s="3"/>
      <c r="AI72" s="3"/>
      <c r="AJ72" s="3"/>
      <c r="AK72" s="3"/>
      <c r="AL72" s="3"/>
      <c r="AM72" s="3"/>
      <c r="AN72" s="3"/>
      <c r="AO72" s="3"/>
      <c r="AP72" s="3"/>
      <c r="AQ72" s="3"/>
      <c r="AR72" s="2" t="s">
        <v>52</v>
      </c>
      <c r="AS72" s="2" t="s">
        <v>52</v>
      </c>
      <c r="AT72" s="3"/>
      <c r="AU72" s="2" t="s">
        <v>130</v>
      </c>
      <c r="AV72" s="3">
        <v>31</v>
      </c>
    </row>
    <row r="73" spans="1:48" ht="30" customHeight="1" x14ac:dyDescent="0.3">
      <c r="A73" s="17" t="s">
        <v>203</v>
      </c>
      <c r="B73" s="17" t="s">
        <v>204</v>
      </c>
      <c r="C73" s="17" t="s">
        <v>70</v>
      </c>
      <c r="D73" s="15">
        <v>14</v>
      </c>
      <c r="E73" s="16">
        <f>TRUNC(일위대가목록!E25,0)</f>
        <v>0</v>
      </c>
      <c r="F73" s="16">
        <f t="shared" si="5"/>
        <v>0</v>
      </c>
      <c r="G73" s="16">
        <f>TRUNC(일위대가목록!F25,0)</f>
        <v>0</v>
      </c>
      <c r="H73" s="16">
        <f t="shared" si="6"/>
        <v>0</v>
      </c>
      <c r="I73" s="16">
        <f>TRUNC(일위대가목록!G25,0)</f>
        <v>0</v>
      </c>
      <c r="J73" s="16">
        <f t="shared" si="7"/>
        <v>0</v>
      </c>
      <c r="K73" s="16">
        <f t="shared" si="8"/>
        <v>0</v>
      </c>
      <c r="L73" s="16">
        <f t="shared" si="9"/>
        <v>0</v>
      </c>
      <c r="M73" s="17" t="s">
        <v>205</v>
      </c>
      <c r="N73" s="2" t="s">
        <v>206</v>
      </c>
      <c r="O73" s="2" t="s">
        <v>52</v>
      </c>
      <c r="P73" s="2" t="s">
        <v>52</v>
      </c>
      <c r="Q73" s="2" t="s">
        <v>120</v>
      </c>
      <c r="R73" s="2" t="s">
        <v>65</v>
      </c>
      <c r="S73" s="2" t="s">
        <v>66</v>
      </c>
      <c r="T73" s="2" t="s">
        <v>66</v>
      </c>
      <c r="U73" s="3"/>
      <c r="V73" s="3"/>
      <c r="W73" s="3"/>
      <c r="X73" s="3"/>
      <c r="Y73" s="3"/>
      <c r="Z73" s="3"/>
      <c r="AA73" s="3"/>
      <c r="AB73" s="3"/>
      <c r="AC73" s="3"/>
      <c r="AD73" s="3"/>
      <c r="AE73" s="3"/>
      <c r="AF73" s="3"/>
      <c r="AG73" s="3"/>
      <c r="AH73" s="3"/>
      <c r="AI73" s="3"/>
      <c r="AJ73" s="3"/>
      <c r="AK73" s="3"/>
      <c r="AL73" s="3"/>
      <c r="AM73" s="3"/>
      <c r="AN73" s="3"/>
      <c r="AO73" s="3"/>
      <c r="AP73" s="3"/>
      <c r="AQ73" s="3"/>
      <c r="AR73" s="2" t="s">
        <v>52</v>
      </c>
      <c r="AS73" s="2" t="s">
        <v>52</v>
      </c>
      <c r="AT73" s="3"/>
      <c r="AU73" s="2" t="s">
        <v>207</v>
      </c>
      <c r="AV73" s="3">
        <v>32</v>
      </c>
    </row>
    <row r="74" spans="1:48" ht="30" customHeight="1" x14ac:dyDescent="0.3">
      <c r="A74" s="17" t="s">
        <v>208</v>
      </c>
      <c r="B74" s="17" t="s">
        <v>204</v>
      </c>
      <c r="C74" s="17" t="s">
        <v>70</v>
      </c>
      <c r="D74" s="15">
        <v>121</v>
      </c>
      <c r="E74" s="16">
        <f>TRUNC(일위대가목록!E26,0)</f>
        <v>0</v>
      </c>
      <c r="F74" s="16">
        <f t="shared" si="5"/>
        <v>0</v>
      </c>
      <c r="G74" s="16">
        <f>TRUNC(일위대가목록!F26,0)</f>
        <v>0</v>
      </c>
      <c r="H74" s="16">
        <f t="shared" si="6"/>
        <v>0</v>
      </c>
      <c r="I74" s="16">
        <f>TRUNC(일위대가목록!G26,0)</f>
        <v>0</v>
      </c>
      <c r="J74" s="16">
        <f t="shared" si="7"/>
        <v>0</v>
      </c>
      <c r="K74" s="16">
        <f t="shared" si="8"/>
        <v>0</v>
      </c>
      <c r="L74" s="16">
        <f t="shared" si="9"/>
        <v>0</v>
      </c>
      <c r="M74" s="17" t="s">
        <v>209</v>
      </c>
      <c r="N74" s="2" t="s">
        <v>210</v>
      </c>
      <c r="O74" s="2" t="s">
        <v>52</v>
      </c>
      <c r="P74" s="2" t="s">
        <v>52</v>
      </c>
      <c r="Q74" s="2" t="s">
        <v>120</v>
      </c>
      <c r="R74" s="2" t="s">
        <v>65</v>
      </c>
      <c r="S74" s="2" t="s">
        <v>66</v>
      </c>
      <c r="T74" s="2" t="s">
        <v>66</v>
      </c>
      <c r="U74" s="3"/>
      <c r="V74" s="3"/>
      <c r="W74" s="3"/>
      <c r="X74" s="3"/>
      <c r="Y74" s="3"/>
      <c r="Z74" s="3"/>
      <c r="AA74" s="3"/>
      <c r="AB74" s="3"/>
      <c r="AC74" s="3"/>
      <c r="AD74" s="3"/>
      <c r="AE74" s="3"/>
      <c r="AF74" s="3"/>
      <c r="AG74" s="3"/>
      <c r="AH74" s="3"/>
      <c r="AI74" s="3"/>
      <c r="AJ74" s="3"/>
      <c r="AK74" s="3"/>
      <c r="AL74" s="3"/>
      <c r="AM74" s="3"/>
      <c r="AN74" s="3"/>
      <c r="AO74" s="3"/>
      <c r="AP74" s="3"/>
      <c r="AQ74" s="3"/>
      <c r="AR74" s="2" t="s">
        <v>52</v>
      </c>
      <c r="AS74" s="2" t="s">
        <v>52</v>
      </c>
      <c r="AT74" s="3"/>
      <c r="AU74" s="2" t="s">
        <v>211</v>
      </c>
      <c r="AV74" s="3">
        <v>33</v>
      </c>
    </row>
    <row r="75" spans="1:48" ht="30" customHeight="1" x14ac:dyDescent="0.3">
      <c r="A75" s="17" t="s">
        <v>212</v>
      </c>
      <c r="B75" s="17" t="s">
        <v>204</v>
      </c>
      <c r="C75" s="17" t="s">
        <v>70</v>
      </c>
      <c r="D75" s="15">
        <v>40</v>
      </c>
      <c r="E75" s="16">
        <f>TRUNC(일위대가목록!E27,0)</f>
        <v>0</v>
      </c>
      <c r="F75" s="16">
        <f t="shared" si="5"/>
        <v>0</v>
      </c>
      <c r="G75" s="16">
        <f>TRUNC(일위대가목록!F27,0)</f>
        <v>0</v>
      </c>
      <c r="H75" s="16">
        <f t="shared" si="6"/>
        <v>0</v>
      </c>
      <c r="I75" s="16">
        <f>TRUNC(일위대가목록!G27,0)</f>
        <v>0</v>
      </c>
      <c r="J75" s="16">
        <f t="shared" si="7"/>
        <v>0</v>
      </c>
      <c r="K75" s="16">
        <f t="shared" si="8"/>
        <v>0</v>
      </c>
      <c r="L75" s="16">
        <f t="shared" si="9"/>
        <v>0</v>
      </c>
      <c r="M75" s="17" t="s">
        <v>213</v>
      </c>
      <c r="N75" s="2" t="s">
        <v>214</v>
      </c>
      <c r="O75" s="2" t="s">
        <v>52</v>
      </c>
      <c r="P75" s="2" t="s">
        <v>52</v>
      </c>
      <c r="Q75" s="2" t="s">
        <v>120</v>
      </c>
      <c r="R75" s="2" t="s">
        <v>65</v>
      </c>
      <c r="S75" s="2" t="s">
        <v>66</v>
      </c>
      <c r="T75" s="2" t="s">
        <v>66</v>
      </c>
      <c r="U75" s="3"/>
      <c r="V75" s="3"/>
      <c r="W75" s="3"/>
      <c r="X75" s="3"/>
      <c r="Y75" s="3"/>
      <c r="Z75" s="3"/>
      <c r="AA75" s="3"/>
      <c r="AB75" s="3"/>
      <c r="AC75" s="3"/>
      <c r="AD75" s="3"/>
      <c r="AE75" s="3"/>
      <c r="AF75" s="3"/>
      <c r="AG75" s="3"/>
      <c r="AH75" s="3"/>
      <c r="AI75" s="3"/>
      <c r="AJ75" s="3"/>
      <c r="AK75" s="3"/>
      <c r="AL75" s="3"/>
      <c r="AM75" s="3"/>
      <c r="AN75" s="3"/>
      <c r="AO75" s="3"/>
      <c r="AP75" s="3"/>
      <c r="AQ75" s="3"/>
      <c r="AR75" s="2" t="s">
        <v>52</v>
      </c>
      <c r="AS75" s="2" t="s">
        <v>52</v>
      </c>
      <c r="AT75" s="3"/>
      <c r="AU75" s="2" t="s">
        <v>215</v>
      </c>
      <c r="AV75" s="3">
        <v>34</v>
      </c>
    </row>
    <row r="76" spans="1:48" ht="30" customHeight="1" x14ac:dyDescent="0.3">
      <c r="A76" s="17" t="s">
        <v>216</v>
      </c>
      <c r="B76" s="17" t="s">
        <v>204</v>
      </c>
      <c r="C76" s="17" t="s">
        <v>70</v>
      </c>
      <c r="D76" s="15">
        <v>17</v>
      </c>
      <c r="E76" s="16">
        <f>TRUNC(일위대가목록!E28,0)</f>
        <v>0</v>
      </c>
      <c r="F76" s="16">
        <f t="shared" si="5"/>
        <v>0</v>
      </c>
      <c r="G76" s="16">
        <f>TRUNC(일위대가목록!F28,0)</f>
        <v>0</v>
      </c>
      <c r="H76" s="16">
        <f t="shared" si="6"/>
        <v>0</v>
      </c>
      <c r="I76" s="16">
        <f>TRUNC(일위대가목록!G28,0)</f>
        <v>0</v>
      </c>
      <c r="J76" s="16">
        <f t="shared" si="7"/>
        <v>0</v>
      </c>
      <c r="K76" s="16">
        <f t="shared" si="8"/>
        <v>0</v>
      </c>
      <c r="L76" s="16">
        <f t="shared" si="9"/>
        <v>0</v>
      </c>
      <c r="M76" s="17" t="s">
        <v>217</v>
      </c>
      <c r="N76" s="2" t="s">
        <v>218</v>
      </c>
      <c r="O76" s="2" t="s">
        <v>52</v>
      </c>
      <c r="P76" s="2" t="s">
        <v>52</v>
      </c>
      <c r="Q76" s="2" t="s">
        <v>120</v>
      </c>
      <c r="R76" s="2" t="s">
        <v>65</v>
      </c>
      <c r="S76" s="2" t="s">
        <v>66</v>
      </c>
      <c r="T76" s="2" t="s">
        <v>66</v>
      </c>
      <c r="U76" s="3"/>
      <c r="V76" s="3"/>
      <c r="W76" s="3"/>
      <c r="X76" s="3"/>
      <c r="Y76" s="3"/>
      <c r="Z76" s="3"/>
      <c r="AA76" s="3"/>
      <c r="AB76" s="3"/>
      <c r="AC76" s="3"/>
      <c r="AD76" s="3"/>
      <c r="AE76" s="3"/>
      <c r="AF76" s="3"/>
      <c r="AG76" s="3"/>
      <c r="AH76" s="3"/>
      <c r="AI76" s="3"/>
      <c r="AJ76" s="3"/>
      <c r="AK76" s="3"/>
      <c r="AL76" s="3"/>
      <c r="AM76" s="3"/>
      <c r="AN76" s="3"/>
      <c r="AO76" s="3"/>
      <c r="AP76" s="3"/>
      <c r="AQ76" s="3"/>
      <c r="AR76" s="2" t="s">
        <v>52</v>
      </c>
      <c r="AS76" s="2" t="s">
        <v>52</v>
      </c>
      <c r="AT76" s="3"/>
      <c r="AU76" s="2" t="s">
        <v>219</v>
      </c>
      <c r="AV76" s="3">
        <v>35</v>
      </c>
    </row>
    <row r="77" spans="1:48" ht="30" customHeight="1" x14ac:dyDescent="0.3">
      <c r="A77" s="17" t="s">
        <v>220</v>
      </c>
      <c r="B77" s="17" t="s">
        <v>204</v>
      </c>
      <c r="C77" s="17" t="s">
        <v>70</v>
      </c>
      <c r="D77" s="15">
        <v>7</v>
      </c>
      <c r="E77" s="16">
        <f>TRUNC(일위대가목록!E29,0)</f>
        <v>0</v>
      </c>
      <c r="F77" s="16">
        <f t="shared" si="5"/>
        <v>0</v>
      </c>
      <c r="G77" s="16">
        <f>TRUNC(일위대가목록!F29,0)</f>
        <v>0</v>
      </c>
      <c r="H77" s="16">
        <f t="shared" si="6"/>
        <v>0</v>
      </c>
      <c r="I77" s="16">
        <f>TRUNC(일위대가목록!G29,0)</f>
        <v>0</v>
      </c>
      <c r="J77" s="16">
        <f t="shared" si="7"/>
        <v>0</v>
      </c>
      <c r="K77" s="16">
        <f t="shared" si="8"/>
        <v>0</v>
      </c>
      <c r="L77" s="16">
        <f t="shared" si="9"/>
        <v>0</v>
      </c>
      <c r="M77" s="17" t="s">
        <v>221</v>
      </c>
      <c r="N77" s="2" t="s">
        <v>222</v>
      </c>
      <c r="O77" s="2" t="s">
        <v>52</v>
      </c>
      <c r="P77" s="2" t="s">
        <v>52</v>
      </c>
      <c r="Q77" s="2" t="s">
        <v>120</v>
      </c>
      <c r="R77" s="2" t="s">
        <v>65</v>
      </c>
      <c r="S77" s="2" t="s">
        <v>66</v>
      </c>
      <c r="T77" s="2" t="s">
        <v>66</v>
      </c>
      <c r="U77" s="3"/>
      <c r="V77" s="3"/>
      <c r="W77" s="3"/>
      <c r="X77" s="3"/>
      <c r="Y77" s="3"/>
      <c r="Z77" s="3"/>
      <c r="AA77" s="3"/>
      <c r="AB77" s="3"/>
      <c r="AC77" s="3"/>
      <c r="AD77" s="3"/>
      <c r="AE77" s="3"/>
      <c r="AF77" s="3"/>
      <c r="AG77" s="3"/>
      <c r="AH77" s="3"/>
      <c r="AI77" s="3"/>
      <c r="AJ77" s="3"/>
      <c r="AK77" s="3"/>
      <c r="AL77" s="3"/>
      <c r="AM77" s="3"/>
      <c r="AN77" s="3"/>
      <c r="AO77" s="3"/>
      <c r="AP77" s="3"/>
      <c r="AQ77" s="3"/>
      <c r="AR77" s="2" t="s">
        <v>52</v>
      </c>
      <c r="AS77" s="2" t="s">
        <v>52</v>
      </c>
      <c r="AT77" s="3"/>
      <c r="AU77" s="2" t="s">
        <v>223</v>
      </c>
      <c r="AV77" s="3">
        <v>36</v>
      </c>
    </row>
    <row r="78" spans="1:48" ht="30" customHeight="1" x14ac:dyDescent="0.3">
      <c r="A78" s="17" t="s">
        <v>131</v>
      </c>
      <c r="B78" s="17" t="s">
        <v>224</v>
      </c>
      <c r="C78" s="17" t="s">
        <v>70</v>
      </c>
      <c r="D78" s="15">
        <v>32</v>
      </c>
      <c r="E78" s="16">
        <f>TRUNC(일위대가목록!E30,0)</f>
        <v>0</v>
      </c>
      <c r="F78" s="16">
        <f t="shared" si="5"/>
        <v>0</v>
      </c>
      <c r="G78" s="16">
        <f>TRUNC(일위대가목록!F30,0)</f>
        <v>0</v>
      </c>
      <c r="H78" s="16">
        <f t="shared" si="6"/>
        <v>0</v>
      </c>
      <c r="I78" s="16">
        <f>TRUNC(일위대가목록!G30,0)</f>
        <v>0</v>
      </c>
      <c r="J78" s="16">
        <f t="shared" si="7"/>
        <v>0</v>
      </c>
      <c r="K78" s="16">
        <f t="shared" si="8"/>
        <v>0</v>
      </c>
      <c r="L78" s="16">
        <f t="shared" si="9"/>
        <v>0</v>
      </c>
      <c r="M78" s="17" t="s">
        <v>225</v>
      </c>
      <c r="N78" s="2" t="s">
        <v>226</v>
      </c>
      <c r="O78" s="2" t="s">
        <v>52</v>
      </c>
      <c r="P78" s="2" t="s">
        <v>52</v>
      </c>
      <c r="Q78" s="2" t="s">
        <v>120</v>
      </c>
      <c r="R78" s="2" t="s">
        <v>65</v>
      </c>
      <c r="S78" s="2" t="s">
        <v>66</v>
      </c>
      <c r="T78" s="2" t="s">
        <v>66</v>
      </c>
      <c r="U78" s="3"/>
      <c r="V78" s="3"/>
      <c r="W78" s="3"/>
      <c r="X78" s="3"/>
      <c r="Y78" s="3"/>
      <c r="Z78" s="3"/>
      <c r="AA78" s="3"/>
      <c r="AB78" s="3"/>
      <c r="AC78" s="3"/>
      <c r="AD78" s="3"/>
      <c r="AE78" s="3"/>
      <c r="AF78" s="3"/>
      <c r="AG78" s="3"/>
      <c r="AH78" s="3"/>
      <c r="AI78" s="3"/>
      <c r="AJ78" s="3"/>
      <c r="AK78" s="3"/>
      <c r="AL78" s="3"/>
      <c r="AM78" s="3"/>
      <c r="AN78" s="3"/>
      <c r="AO78" s="3"/>
      <c r="AP78" s="3"/>
      <c r="AQ78" s="3"/>
      <c r="AR78" s="2" t="s">
        <v>52</v>
      </c>
      <c r="AS78" s="2" t="s">
        <v>52</v>
      </c>
      <c r="AT78" s="3"/>
      <c r="AU78" s="2" t="s">
        <v>227</v>
      </c>
      <c r="AV78" s="3">
        <v>37</v>
      </c>
    </row>
    <row r="79" spans="1:48" ht="30" customHeight="1" x14ac:dyDescent="0.3">
      <c r="A79" s="17" t="s">
        <v>131</v>
      </c>
      <c r="B79" s="17" t="s">
        <v>228</v>
      </c>
      <c r="C79" s="17" t="s">
        <v>70</v>
      </c>
      <c r="D79" s="15">
        <v>223</v>
      </c>
      <c r="E79" s="16">
        <f>TRUNC(일위대가목록!E31,0)</f>
        <v>0</v>
      </c>
      <c r="F79" s="16">
        <f t="shared" si="5"/>
        <v>0</v>
      </c>
      <c r="G79" s="16">
        <f>TRUNC(일위대가목록!F31,0)</f>
        <v>0</v>
      </c>
      <c r="H79" s="16">
        <f t="shared" si="6"/>
        <v>0</v>
      </c>
      <c r="I79" s="16">
        <f>TRUNC(일위대가목록!G31,0)</f>
        <v>0</v>
      </c>
      <c r="J79" s="16">
        <f t="shared" si="7"/>
        <v>0</v>
      </c>
      <c r="K79" s="16">
        <f t="shared" si="8"/>
        <v>0</v>
      </c>
      <c r="L79" s="16">
        <f t="shared" si="9"/>
        <v>0</v>
      </c>
      <c r="M79" s="17" t="s">
        <v>229</v>
      </c>
      <c r="N79" s="2" t="s">
        <v>230</v>
      </c>
      <c r="O79" s="2" t="s">
        <v>52</v>
      </c>
      <c r="P79" s="2" t="s">
        <v>52</v>
      </c>
      <c r="Q79" s="2" t="s">
        <v>120</v>
      </c>
      <c r="R79" s="2" t="s">
        <v>65</v>
      </c>
      <c r="S79" s="2" t="s">
        <v>66</v>
      </c>
      <c r="T79" s="2" t="s">
        <v>66</v>
      </c>
      <c r="U79" s="3"/>
      <c r="V79" s="3"/>
      <c r="W79" s="3"/>
      <c r="X79" s="3"/>
      <c r="Y79" s="3"/>
      <c r="Z79" s="3"/>
      <c r="AA79" s="3"/>
      <c r="AB79" s="3"/>
      <c r="AC79" s="3"/>
      <c r="AD79" s="3"/>
      <c r="AE79" s="3"/>
      <c r="AF79" s="3"/>
      <c r="AG79" s="3"/>
      <c r="AH79" s="3"/>
      <c r="AI79" s="3"/>
      <c r="AJ79" s="3"/>
      <c r="AK79" s="3"/>
      <c r="AL79" s="3"/>
      <c r="AM79" s="3"/>
      <c r="AN79" s="3"/>
      <c r="AO79" s="3"/>
      <c r="AP79" s="3"/>
      <c r="AQ79" s="3"/>
      <c r="AR79" s="2" t="s">
        <v>52</v>
      </c>
      <c r="AS79" s="2" t="s">
        <v>52</v>
      </c>
      <c r="AT79" s="3"/>
      <c r="AU79" s="2" t="s">
        <v>231</v>
      </c>
      <c r="AV79" s="3">
        <v>38</v>
      </c>
    </row>
    <row r="80" spans="1:48" ht="30" customHeight="1" x14ac:dyDescent="0.3">
      <c r="A80" s="17" t="s">
        <v>131</v>
      </c>
      <c r="B80" s="17" t="s">
        <v>224</v>
      </c>
      <c r="C80" s="17" t="s">
        <v>70</v>
      </c>
      <c r="D80" s="15">
        <v>35</v>
      </c>
      <c r="E80" s="16">
        <f>TRUNC(일위대가목록!E32,0)</f>
        <v>0</v>
      </c>
      <c r="F80" s="16">
        <f t="shared" si="5"/>
        <v>0</v>
      </c>
      <c r="G80" s="16">
        <f>TRUNC(일위대가목록!F32,0)</f>
        <v>0</v>
      </c>
      <c r="H80" s="16">
        <f t="shared" si="6"/>
        <v>0</v>
      </c>
      <c r="I80" s="16">
        <f>TRUNC(일위대가목록!G32,0)</f>
        <v>0</v>
      </c>
      <c r="J80" s="16">
        <f t="shared" si="7"/>
        <v>0</v>
      </c>
      <c r="K80" s="16">
        <f t="shared" si="8"/>
        <v>0</v>
      </c>
      <c r="L80" s="16">
        <f t="shared" si="9"/>
        <v>0</v>
      </c>
      <c r="M80" s="17" t="s">
        <v>232</v>
      </c>
      <c r="N80" s="2" t="s">
        <v>233</v>
      </c>
      <c r="O80" s="2" t="s">
        <v>52</v>
      </c>
      <c r="P80" s="2" t="s">
        <v>52</v>
      </c>
      <c r="Q80" s="2" t="s">
        <v>120</v>
      </c>
      <c r="R80" s="2" t="s">
        <v>65</v>
      </c>
      <c r="S80" s="2" t="s">
        <v>66</v>
      </c>
      <c r="T80" s="2" t="s">
        <v>66</v>
      </c>
      <c r="U80" s="3"/>
      <c r="V80" s="3"/>
      <c r="W80" s="3"/>
      <c r="X80" s="3"/>
      <c r="Y80" s="3"/>
      <c r="Z80" s="3"/>
      <c r="AA80" s="3"/>
      <c r="AB80" s="3"/>
      <c r="AC80" s="3"/>
      <c r="AD80" s="3"/>
      <c r="AE80" s="3"/>
      <c r="AF80" s="3"/>
      <c r="AG80" s="3"/>
      <c r="AH80" s="3"/>
      <c r="AI80" s="3"/>
      <c r="AJ80" s="3"/>
      <c r="AK80" s="3"/>
      <c r="AL80" s="3"/>
      <c r="AM80" s="3"/>
      <c r="AN80" s="3"/>
      <c r="AO80" s="3"/>
      <c r="AP80" s="3"/>
      <c r="AQ80" s="3"/>
      <c r="AR80" s="2" t="s">
        <v>52</v>
      </c>
      <c r="AS80" s="2" t="s">
        <v>52</v>
      </c>
      <c r="AT80" s="3"/>
      <c r="AU80" s="2" t="s">
        <v>234</v>
      </c>
      <c r="AV80" s="3">
        <v>39</v>
      </c>
    </row>
    <row r="81" spans="1:48" ht="30" customHeight="1" x14ac:dyDescent="0.3">
      <c r="A81" s="17" t="s">
        <v>131</v>
      </c>
      <c r="B81" s="17" t="s">
        <v>235</v>
      </c>
      <c r="C81" s="17" t="s">
        <v>70</v>
      </c>
      <c r="D81" s="15">
        <v>93</v>
      </c>
      <c r="E81" s="16">
        <f>TRUNC(일위대가목록!E33,0)</f>
        <v>0</v>
      </c>
      <c r="F81" s="16">
        <f t="shared" si="5"/>
        <v>0</v>
      </c>
      <c r="G81" s="16">
        <f>TRUNC(일위대가목록!F33,0)</f>
        <v>0</v>
      </c>
      <c r="H81" s="16">
        <f t="shared" si="6"/>
        <v>0</v>
      </c>
      <c r="I81" s="16">
        <f>TRUNC(일위대가목록!G33,0)</f>
        <v>0</v>
      </c>
      <c r="J81" s="16">
        <f t="shared" si="7"/>
        <v>0</v>
      </c>
      <c r="K81" s="16">
        <f t="shared" si="8"/>
        <v>0</v>
      </c>
      <c r="L81" s="16">
        <f t="shared" si="9"/>
        <v>0</v>
      </c>
      <c r="M81" s="17" t="s">
        <v>236</v>
      </c>
      <c r="N81" s="2" t="s">
        <v>237</v>
      </c>
      <c r="O81" s="2" t="s">
        <v>52</v>
      </c>
      <c r="P81" s="2" t="s">
        <v>52</v>
      </c>
      <c r="Q81" s="2" t="s">
        <v>120</v>
      </c>
      <c r="R81" s="2" t="s">
        <v>65</v>
      </c>
      <c r="S81" s="2" t="s">
        <v>66</v>
      </c>
      <c r="T81" s="2" t="s">
        <v>66</v>
      </c>
      <c r="U81" s="3"/>
      <c r="V81" s="3"/>
      <c r="W81" s="3"/>
      <c r="X81" s="3"/>
      <c r="Y81" s="3"/>
      <c r="Z81" s="3"/>
      <c r="AA81" s="3"/>
      <c r="AB81" s="3"/>
      <c r="AC81" s="3"/>
      <c r="AD81" s="3"/>
      <c r="AE81" s="3"/>
      <c r="AF81" s="3"/>
      <c r="AG81" s="3"/>
      <c r="AH81" s="3"/>
      <c r="AI81" s="3"/>
      <c r="AJ81" s="3"/>
      <c r="AK81" s="3"/>
      <c r="AL81" s="3"/>
      <c r="AM81" s="3"/>
      <c r="AN81" s="3"/>
      <c r="AO81" s="3"/>
      <c r="AP81" s="3"/>
      <c r="AQ81" s="3"/>
      <c r="AR81" s="2" t="s">
        <v>52</v>
      </c>
      <c r="AS81" s="2" t="s">
        <v>52</v>
      </c>
      <c r="AT81" s="3"/>
      <c r="AU81" s="2" t="s">
        <v>238</v>
      </c>
      <c r="AV81" s="3">
        <v>40</v>
      </c>
    </row>
    <row r="82" spans="1:48" ht="30" customHeight="1" x14ac:dyDescent="0.3">
      <c r="A82" s="17" t="s">
        <v>131</v>
      </c>
      <c r="B82" s="17" t="s">
        <v>239</v>
      </c>
      <c r="C82" s="17" t="s">
        <v>70</v>
      </c>
      <c r="D82" s="15">
        <v>268</v>
      </c>
      <c r="E82" s="16">
        <f>TRUNC(일위대가목록!E34,0)</f>
        <v>0</v>
      </c>
      <c r="F82" s="16">
        <f t="shared" si="5"/>
        <v>0</v>
      </c>
      <c r="G82" s="16">
        <f>TRUNC(일위대가목록!F34,0)</f>
        <v>0</v>
      </c>
      <c r="H82" s="16">
        <f t="shared" si="6"/>
        <v>0</v>
      </c>
      <c r="I82" s="16">
        <f>TRUNC(일위대가목록!G34,0)</f>
        <v>0</v>
      </c>
      <c r="J82" s="16">
        <f t="shared" si="7"/>
        <v>0</v>
      </c>
      <c r="K82" s="16">
        <f t="shared" si="8"/>
        <v>0</v>
      </c>
      <c r="L82" s="16">
        <f t="shared" si="9"/>
        <v>0</v>
      </c>
      <c r="M82" s="17" t="s">
        <v>240</v>
      </c>
      <c r="N82" s="2" t="s">
        <v>241</v>
      </c>
      <c r="O82" s="2" t="s">
        <v>52</v>
      </c>
      <c r="P82" s="2" t="s">
        <v>52</v>
      </c>
      <c r="Q82" s="2" t="s">
        <v>120</v>
      </c>
      <c r="R82" s="2" t="s">
        <v>65</v>
      </c>
      <c r="S82" s="2" t="s">
        <v>66</v>
      </c>
      <c r="T82" s="2" t="s">
        <v>66</v>
      </c>
      <c r="U82" s="3"/>
      <c r="V82" s="3"/>
      <c r="W82" s="3"/>
      <c r="X82" s="3"/>
      <c r="Y82" s="3"/>
      <c r="Z82" s="3"/>
      <c r="AA82" s="3"/>
      <c r="AB82" s="3"/>
      <c r="AC82" s="3"/>
      <c r="AD82" s="3"/>
      <c r="AE82" s="3"/>
      <c r="AF82" s="3"/>
      <c r="AG82" s="3"/>
      <c r="AH82" s="3"/>
      <c r="AI82" s="3"/>
      <c r="AJ82" s="3"/>
      <c r="AK82" s="3"/>
      <c r="AL82" s="3"/>
      <c r="AM82" s="3"/>
      <c r="AN82" s="3"/>
      <c r="AO82" s="3"/>
      <c r="AP82" s="3"/>
      <c r="AQ82" s="3"/>
      <c r="AR82" s="2" t="s">
        <v>52</v>
      </c>
      <c r="AS82" s="2" t="s">
        <v>52</v>
      </c>
      <c r="AT82" s="3"/>
      <c r="AU82" s="2" t="s">
        <v>242</v>
      </c>
      <c r="AV82" s="3">
        <v>41</v>
      </c>
    </row>
    <row r="83" spans="1:48" ht="30" customHeight="1" x14ac:dyDescent="0.3">
      <c r="A83" s="17" t="s">
        <v>131</v>
      </c>
      <c r="B83" s="17" t="s">
        <v>132</v>
      </c>
      <c r="C83" s="17" t="s">
        <v>70</v>
      </c>
      <c r="D83" s="15">
        <v>1271</v>
      </c>
      <c r="E83" s="16">
        <f>TRUNC(일위대가목록!E14,0)</f>
        <v>0</v>
      </c>
      <c r="F83" s="16">
        <f t="shared" si="5"/>
        <v>0</v>
      </c>
      <c r="G83" s="16">
        <f>TRUNC(일위대가목록!F14,0)</f>
        <v>0</v>
      </c>
      <c r="H83" s="16">
        <f t="shared" si="6"/>
        <v>0</v>
      </c>
      <c r="I83" s="16">
        <f>TRUNC(일위대가목록!G14,0)</f>
        <v>0</v>
      </c>
      <c r="J83" s="16">
        <f t="shared" si="7"/>
        <v>0</v>
      </c>
      <c r="K83" s="16">
        <f t="shared" si="8"/>
        <v>0</v>
      </c>
      <c r="L83" s="16">
        <f t="shared" si="9"/>
        <v>0</v>
      </c>
      <c r="M83" s="17" t="s">
        <v>133</v>
      </c>
      <c r="N83" s="2" t="s">
        <v>134</v>
      </c>
      <c r="O83" s="2" t="s">
        <v>52</v>
      </c>
      <c r="P83" s="2" t="s">
        <v>52</v>
      </c>
      <c r="Q83" s="2" t="s">
        <v>120</v>
      </c>
      <c r="R83" s="2" t="s">
        <v>65</v>
      </c>
      <c r="S83" s="2" t="s">
        <v>66</v>
      </c>
      <c r="T83" s="2" t="s">
        <v>66</v>
      </c>
      <c r="U83" s="3"/>
      <c r="V83" s="3"/>
      <c r="W83" s="3"/>
      <c r="X83" s="3"/>
      <c r="Y83" s="3"/>
      <c r="Z83" s="3"/>
      <c r="AA83" s="3"/>
      <c r="AB83" s="3"/>
      <c r="AC83" s="3"/>
      <c r="AD83" s="3"/>
      <c r="AE83" s="3"/>
      <c r="AF83" s="3"/>
      <c r="AG83" s="3"/>
      <c r="AH83" s="3"/>
      <c r="AI83" s="3"/>
      <c r="AJ83" s="3"/>
      <c r="AK83" s="3"/>
      <c r="AL83" s="3"/>
      <c r="AM83" s="3"/>
      <c r="AN83" s="3"/>
      <c r="AO83" s="3"/>
      <c r="AP83" s="3"/>
      <c r="AQ83" s="3"/>
      <c r="AR83" s="2" t="s">
        <v>52</v>
      </c>
      <c r="AS83" s="2" t="s">
        <v>52</v>
      </c>
      <c r="AT83" s="3"/>
      <c r="AU83" s="2" t="s">
        <v>135</v>
      </c>
      <c r="AV83" s="3">
        <v>42</v>
      </c>
    </row>
    <row r="84" spans="1:48" ht="30" customHeight="1" x14ac:dyDescent="0.3">
      <c r="A84" s="17" t="s">
        <v>131</v>
      </c>
      <c r="B84" s="17" t="s">
        <v>243</v>
      </c>
      <c r="C84" s="17" t="s">
        <v>70</v>
      </c>
      <c r="D84" s="15">
        <v>20</v>
      </c>
      <c r="E84" s="16">
        <f>TRUNC(일위대가목록!E35,0)</f>
        <v>0</v>
      </c>
      <c r="F84" s="16">
        <f t="shared" si="5"/>
        <v>0</v>
      </c>
      <c r="G84" s="16">
        <f>TRUNC(일위대가목록!F35,0)</f>
        <v>0</v>
      </c>
      <c r="H84" s="16">
        <f t="shared" si="6"/>
        <v>0</v>
      </c>
      <c r="I84" s="16">
        <f>TRUNC(일위대가목록!G35,0)</f>
        <v>0</v>
      </c>
      <c r="J84" s="16">
        <f t="shared" si="7"/>
        <v>0</v>
      </c>
      <c r="K84" s="16">
        <f t="shared" si="8"/>
        <v>0</v>
      </c>
      <c r="L84" s="16">
        <f t="shared" si="9"/>
        <v>0</v>
      </c>
      <c r="M84" s="17" t="s">
        <v>244</v>
      </c>
      <c r="N84" s="2" t="s">
        <v>245</v>
      </c>
      <c r="O84" s="2" t="s">
        <v>52</v>
      </c>
      <c r="P84" s="2" t="s">
        <v>52</v>
      </c>
      <c r="Q84" s="2" t="s">
        <v>120</v>
      </c>
      <c r="R84" s="2" t="s">
        <v>65</v>
      </c>
      <c r="S84" s="2" t="s">
        <v>66</v>
      </c>
      <c r="T84" s="2" t="s">
        <v>66</v>
      </c>
      <c r="U84" s="3"/>
      <c r="V84" s="3"/>
      <c r="W84" s="3"/>
      <c r="X84" s="3"/>
      <c r="Y84" s="3"/>
      <c r="Z84" s="3"/>
      <c r="AA84" s="3"/>
      <c r="AB84" s="3"/>
      <c r="AC84" s="3"/>
      <c r="AD84" s="3"/>
      <c r="AE84" s="3"/>
      <c r="AF84" s="3"/>
      <c r="AG84" s="3"/>
      <c r="AH84" s="3"/>
      <c r="AI84" s="3"/>
      <c r="AJ84" s="3"/>
      <c r="AK84" s="3"/>
      <c r="AL84" s="3"/>
      <c r="AM84" s="3"/>
      <c r="AN84" s="3"/>
      <c r="AO84" s="3"/>
      <c r="AP84" s="3"/>
      <c r="AQ84" s="3"/>
      <c r="AR84" s="2" t="s">
        <v>52</v>
      </c>
      <c r="AS84" s="2" t="s">
        <v>52</v>
      </c>
      <c r="AT84" s="3"/>
      <c r="AU84" s="2" t="s">
        <v>246</v>
      </c>
      <c r="AV84" s="3">
        <v>43</v>
      </c>
    </row>
    <row r="85" spans="1:48" ht="30" customHeight="1" x14ac:dyDescent="0.3">
      <c r="A85" s="17" t="s">
        <v>131</v>
      </c>
      <c r="B85" s="17" t="s">
        <v>247</v>
      </c>
      <c r="C85" s="17" t="s">
        <v>70</v>
      </c>
      <c r="D85" s="15">
        <v>20</v>
      </c>
      <c r="E85" s="16">
        <f>TRUNC(일위대가목록!E36,0)</f>
        <v>0</v>
      </c>
      <c r="F85" s="16">
        <f t="shared" si="5"/>
        <v>0</v>
      </c>
      <c r="G85" s="16">
        <f>TRUNC(일위대가목록!F36,0)</f>
        <v>0</v>
      </c>
      <c r="H85" s="16">
        <f t="shared" si="6"/>
        <v>0</v>
      </c>
      <c r="I85" s="16">
        <f>TRUNC(일위대가목록!G36,0)</f>
        <v>0</v>
      </c>
      <c r="J85" s="16">
        <f t="shared" si="7"/>
        <v>0</v>
      </c>
      <c r="K85" s="16">
        <f t="shared" si="8"/>
        <v>0</v>
      </c>
      <c r="L85" s="16">
        <f t="shared" si="9"/>
        <v>0</v>
      </c>
      <c r="M85" s="17" t="s">
        <v>248</v>
      </c>
      <c r="N85" s="2" t="s">
        <v>249</v>
      </c>
      <c r="O85" s="2" t="s">
        <v>52</v>
      </c>
      <c r="P85" s="2" t="s">
        <v>52</v>
      </c>
      <c r="Q85" s="2" t="s">
        <v>120</v>
      </c>
      <c r="R85" s="2" t="s">
        <v>65</v>
      </c>
      <c r="S85" s="2" t="s">
        <v>66</v>
      </c>
      <c r="T85" s="2" t="s">
        <v>66</v>
      </c>
      <c r="U85" s="3"/>
      <c r="V85" s="3"/>
      <c r="W85" s="3"/>
      <c r="X85" s="3"/>
      <c r="Y85" s="3"/>
      <c r="Z85" s="3"/>
      <c r="AA85" s="3"/>
      <c r="AB85" s="3"/>
      <c r="AC85" s="3"/>
      <c r="AD85" s="3"/>
      <c r="AE85" s="3"/>
      <c r="AF85" s="3"/>
      <c r="AG85" s="3"/>
      <c r="AH85" s="3"/>
      <c r="AI85" s="3"/>
      <c r="AJ85" s="3"/>
      <c r="AK85" s="3"/>
      <c r="AL85" s="3"/>
      <c r="AM85" s="3"/>
      <c r="AN85" s="3"/>
      <c r="AO85" s="3"/>
      <c r="AP85" s="3"/>
      <c r="AQ85" s="3"/>
      <c r="AR85" s="2" t="s">
        <v>52</v>
      </c>
      <c r="AS85" s="2" t="s">
        <v>52</v>
      </c>
      <c r="AT85" s="3"/>
      <c r="AU85" s="2" t="s">
        <v>250</v>
      </c>
      <c r="AV85" s="3">
        <v>44</v>
      </c>
    </row>
    <row r="86" spans="1:48" ht="30" customHeight="1" x14ac:dyDescent="0.3">
      <c r="A86" s="17" t="s">
        <v>131</v>
      </c>
      <c r="B86" s="17" t="s">
        <v>251</v>
      </c>
      <c r="C86" s="17" t="s">
        <v>70</v>
      </c>
      <c r="D86" s="15">
        <v>91</v>
      </c>
      <c r="E86" s="16">
        <f>TRUNC(일위대가목록!E37,0)</f>
        <v>0</v>
      </c>
      <c r="F86" s="16">
        <f t="shared" si="5"/>
        <v>0</v>
      </c>
      <c r="G86" s="16">
        <f>TRUNC(일위대가목록!F37,0)</f>
        <v>0</v>
      </c>
      <c r="H86" s="16">
        <f t="shared" si="6"/>
        <v>0</v>
      </c>
      <c r="I86" s="16">
        <f>TRUNC(일위대가목록!G37,0)</f>
        <v>0</v>
      </c>
      <c r="J86" s="16">
        <f t="shared" si="7"/>
        <v>0</v>
      </c>
      <c r="K86" s="16">
        <f t="shared" si="8"/>
        <v>0</v>
      </c>
      <c r="L86" s="16">
        <f t="shared" si="9"/>
        <v>0</v>
      </c>
      <c r="M86" s="17" t="s">
        <v>252</v>
      </c>
      <c r="N86" s="2" t="s">
        <v>253</v>
      </c>
      <c r="O86" s="2" t="s">
        <v>52</v>
      </c>
      <c r="P86" s="2" t="s">
        <v>52</v>
      </c>
      <c r="Q86" s="2" t="s">
        <v>120</v>
      </c>
      <c r="R86" s="2" t="s">
        <v>65</v>
      </c>
      <c r="S86" s="2" t="s">
        <v>66</v>
      </c>
      <c r="T86" s="2" t="s">
        <v>66</v>
      </c>
      <c r="U86" s="3"/>
      <c r="V86" s="3"/>
      <c r="W86" s="3"/>
      <c r="X86" s="3"/>
      <c r="Y86" s="3"/>
      <c r="Z86" s="3"/>
      <c r="AA86" s="3"/>
      <c r="AB86" s="3"/>
      <c r="AC86" s="3"/>
      <c r="AD86" s="3"/>
      <c r="AE86" s="3"/>
      <c r="AF86" s="3"/>
      <c r="AG86" s="3"/>
      <c r="AH86" s="3"/>
      <c r="AI86" s="3"/>
      <c r="AJ86" s="3"/>
      <c r="AK86" s="3"/>
      <c r="AL86" s="3"/>
      <c r="AM86" s="3"/>
      <c r="AN86" s="3"/>
      <c r="AO86" s="3"/>
      <c r="AP86" s="3"/>
      <c r="AQ86" s="3"/>
      <c r="AR86" s="2" t="s">
        <v>52</v>
      </c>
      <c r="AS86" s="2" t="s">
        <v>52</v>
      </c>
      <c r="AT86" s="3"/>
      <c r="AU86" s="2" t="s">
        <v>254</v>
      </c>
      <c r="AV86" s="3">
        <v>45</v>
      </c>
    </row>
    <row r="87" spans="1:48" ht="30" customHeight="1" x14ac:dyDescent="0.3">
      <c r="A87" s="17" t="s">
        <v>131</v>
      </c>
      <c r="B87" s="17" t="s">
        <v>255</v>
      </c>
      <c r="C87" s="17" t="s">
        <v>70</v>
      </c>
      <c r="D87" s="15">
        <v>347</v>
      </c>
      <c r="E87" s="16">
        <f>TRUNC(일위대가목록!E38,0)</f>
        <v>0</v>
      </c>
      <c r="F87" s="16">
        <f t="shared" si="5"/>
        <v>0</v>
      </c>
      <c r="G87" s="16">
        <f>TRUNC(일위대가목록!F38,0)</f>
        <v>0</v>
      </c>
      <c r="H87" s="16">
        <f t="shared" si="6"/>
        <v>0</v>
      </c>
      <c r="I87" s="16">
        <f>TRUNC(일위대가목록!G38,0)</f>
        <v>0</v>
      </c>
      <c r="J87" s="16">
        <f t="shared" si="7"/>
        <v>0</v>
      </c>
      <c r="K87" s="16">
        <f t="shared" si="8"/>
        <v>0</v>
      </c>
      <c r="L87" s="16">
        <f t="shared" si="9"/>
        <v>0</v>
      </c>
      <c r="M87" s="17" t="s">
        <v>256</v>
      </c>
      <c r="N87" s="2" t="s">
        <v>257</v>
      </c>
      <c r="O87" s="2" t="s">
        <v>52</v>
      </c>
      <c r="P87" s="2" t="s">
        <v>52</v>
      </c>
      <c r="Q87" s="2" t="s">
        <v>120</v>
      </c>
      <c r="R87" s="2" t="s">
        <v>65</v>
      </c>
      <c r="S87" s="2" t="s">
        <v>66</v>
      </c>
      <c r="T87" s="2" t="s">
        <v>66</v>
      </c>
      <c r="U87" s="3"/>
      <c r="V87" s="3"/>
      <c r="W87" s="3"/>
      <c r="X87" s="3"/>
      <c r="Y87" s="3"/>
      <c r="Z87" s="3"/>
      <c r="AA87" s="3"/>
      <c r="AB87" s="3"/>
      <c r="AC87" s="3"/>
      <c r="AD87" s="3"/>
      <c r="AE87" s="3"/>
      <c r="AF87" s="3"/>
      <c r="AG87" s="3"/>
      <c r="AH87" s="3"/>
      <c r="AI87" s="3"/>
      <c r="AJ87" s="3"/>
      <c r="AK87" s="3"/>
      <c r="AL87" s="3"/>
      <c r="AM87" s="3"/>
      <c r="AN87" s="3"/>
      <c r="AO87" s="3"/>
      <c r="AP87" s="3"/>
      <c r="AQ87" s="3"/>
      <c r="AR87" s="2" t="s">
        <v>52</v>
      </c>
      <c r="AS87" s="2" t="s">
        <v>52</v>
      </c>
      <c r="AT87" s="3"/>
      <c r="AU87" s="2" t="s">
        <v>258</v>
      </c>
      <c r="AV87" s="3">
        <v>46</v>
      </c>
    </row>
    <row r="88" spans="1:48" ht="30" customHeight="1" x14ac:dyDescent="0.3">
      <c r="A88" s="17" t="s">
        <v>136</v>
      </c>
      <c r="B88" s="17" t="s">
        <v>137</v>
      </c>
      <c r="C88" s="17" t="s">
        <v>70</v>
      </c>
      <c r="D88" s="15">
        <v>801</v>
      </c>
      <c r="E88" s="16">
        <f>TRUNC(일위대가목록!E15,0)</f>
        <v>0</v>
      </c>
      <c r="F88" s="16">
        <f t="shared" si="5"/>
        <v>0</v>
      </c>
      <c r="G88" s="16">
        <f>TRUNC(일위대가목록!F15,0)</f>
        <v>0</v>
      </c>
      <c r="H88" s="16">
        <f t="shared" si="6"/>
        <v>0</v>
      </c>
      <c r="I88" s="16">
        <f>TRUNC(일위대가목록!G15,0)</f>
        <v>0</v>
      </c>
      <c r="J88" s="16">
        <f t="shared" si="7"/>
        <v>0</v>
      </c>
      <c r="K88" s="16">
        <f t="shared" si="8"/>
        <v>0</v>
      </c>
      <c r="L88" s="16">
        <f t="shared" si="9"/>
        <v>0</v>
      </c>
      <c r="M88" s="17" t="s">
        <v>138</v>
      </c>
      <c r="N88" s="2" t="s">
        <v>139</v>
      </c>
      <c r="O88" s="2" t="s">
        <v>52</v>
      </c>
      <c r="P88" s="2" t="s">
        <v>52</v>
      </c>
      <c r="Q88" s="2" t="s">
        <v>120</v>
      </c>
      <c r="R88" s="2" t="s">
        <v>65</v>
      </c>
      <c r="S88" s="2" t="s">
        <v>66</v>
      </c>
      <c r="T88" s="2" t="s">
        <v>66</v>
      </c>
      <c r="U88" s="3"/>
      <c r="V88" s="3"/>
      <c r="W88" s="3"/>
      <c r="X88" s="3"/>
      <c r="Y88" s="3"/>
      <c r="Z88" s="3"/>
      <c r="AA88" s="3"/>
      <c r="AB88" s="3"/>
      <c r="AC88" s="3"/>
      <c r="AD88" s="3"/>
      <c r="AE88" s="3"/>
      <c r="AF88" s="3"/>
      <c r="AG88" s="3"/>
      <c r="AH88" s="3"/>
      <c r="AI88" s="3"/>
      <c r="AJ88" s="3"/>
      <c r="AK88" s="3"/>
      <c r="AL88" s="3"/>
      <c r="AM88" s="3"/>
      <c r="AN88" s="3"/>
      <c r="AO88" s="3"/>
      <c r="AP88" s="3"/>
      <c r="AQ88" s="3"/>
      <c r="AR88" s="2" t="s">
        <v>52</v>
      </c>
      <c r="AS88" s="2" t="s">
        <v>52</v>
      </c>
      <c r="AT88" s="3"/>
      <c r="AU88" s="2" t="s">
        <v>140</v>
      </c>
      <c r="AV88" s="3">
        <v>47</v>
      </c>
    </row>
    <row r="89" spans="1:48" ht="30" customHeight="1" x14ac:dyDescent="0.3">
      <c r="A89" s="17" t="s">
        <v>259</v>
      </c>
      <c r="B89" s="17" t="s">
        <v>260</v>
      </c>
      <c r="C89" s="17" t="s">
        <v>70</v>
      </c>
      <c r="D89" s="15">
        <v>39</v>
      </c>
      <c r="E89" s="16">
        <f>TRUNC(일위대가목록!E39,0)</f>
        <v>0</v>
      </c>
      <c r="F89" s="16">
        <f t="shared" si="5"/>
        <v>0</v>
      </c>
      <c r="G89" s="16">
        <f>TRUNC(일위대가목록!F39,0)</f>
        <v>0</v>
      </c>
      <c r="H89" s="16">
        <f t="shared" si="6"/>
        <v>0</v>
      </c>
      <c r="I89" s="16">
        <f>TRUNC(일위대가목록!G39,0)</f>
        <v>0</v>
      </c>
      <c r="J89" s="16">
        <f t="shared" si="7"/>
        <v>0</v>
      </c>
      <c r="K89" s="16">
        <f t="shared" si="8"/>
        <v>0</v>
      </c>
      <c r="L89" s="16">
        <f t="shared" si="9"/>
        <v>0</v>
      </c>
      <c r="M89" s="17" t="s">
        <v>261</v>
      </c>
      <c r="N89" s="2" t="s">
        <v>262</v>
      </c>
      <c r="O89" s="2" t="s">
        <v>52</v>
      </c>
      <c r="P89" s="2" t="s">
        <v>52</v>
      </c>
      <c r="Q89" s="2" t="s">
        <v>120</v>
      </c>
      <c r="R89" s="2" t="s">
        <v>65</v>
      </c>
      <c r="S89" s="2" t="s">
        <v>66</v>
      </c>
      <c r="T89" s="2" t="s">
        <v>66</v>
      </c>
      <c r="U89" s="3"/>
      <c r="V89" s="3"/>
      <c r="W89" s="3"/>
      <c r="X89" s="3"/>
      <c r="Y89" s="3"/>
      <c r="Z89" s="3"/>
      <c r="AA89" s="3"/>
      <c r="AB89" s="3"/>
      <c r="AC89" s="3"/>
      <c r="AD89" s="3"/>
      <c r="AE89" s="3"/>
      <c r="AF89" s="3"/>
      <c r="AG89" s="3"/>
      <c r="AH89" s="3"/>
      <c r="AI89" s="3"/>
      <c r="AJ89" s="3"/>
      <c r="AK89" s="3"/>
      <c r="AL89" s="3"/>
      <c r="AM89" s="3"/>
      <c r="AN89" s="3"/>
      <c r="AO89" s="3"/>
      <c r="AP89" s="3"/>
      <c r="AQ89" s="3"/>
      <c r="AR89" s="2" t="s">
        <v>52</v>
      </c>
      <c r="AS89" s="2" t="s">
        <v>52</v>
      </c>
      <c r="AT89" s="3"/>
      <c r="AU89" s="2" t="s">
        <v>263</v>
      </c>
      <c r="AV89" s="3">
        <v>48</v>
      </c>
    </row>
    <row r="90" spans="1:48" ht="30" customHeight="1" x14ac:dyDescent="0.3">
      <c r="A90" s="17" t="s">
        <v>264</v>
      </c>
      <c r="B90" s="17" t="s">
        <v>265</v>
      </c>
      <c r="C90" s="17" t="s">
        <v>70</v>
      </c>
      <c r="D90" s="15">
        <v>5</v>
      </c>
      <c r="E90" s="16">
        <f>TRUNC(일위대가목록!E40,0)</f>
        <v>0</v>
      </c>
      <c r="F90" s="16">
        <f t="shared" si="5"/>
        <v>0</v>
      </c>
      <c r="G90" s="16">
        <f>TRUNC(일위대가목록!F40,0)</f>
        <v>0</v>
      </c>
      <c r="H90" s="16">
        <f t="shared" si="6"/>
        <v>0</v>
      </c>
      <c r="I90" s="16">
        <f>TRUNC(일위대가목록!G40,0)</f>
        <v>0</v>
      </c>
      <c r="J90" s="16">
        <f t="shared" si="7"/>
        <v>0</v>
      </c>
      <c r="K90" s="16">
        <f t="shared" si="8"/>
        <v>0</v>
      </c>
      <c r="L90" s="16">
        <f t="shared" si="9"/>
        <v>0</v>
      </c>
      <c r="M90" s="17" t="s">
        <v>266</v>
      </c>
      <c r="N90" s="2" t="s">
        <v>267</v>
      </c>
      <c r="O90" s="2" t="s">
        <v>52</v>
      </c>
      <c r="P90" s="2" t="s">
        <v>52</v>
      </c>
      <c r="Q90" s="2" t="s">
        <v>120</v>
      </c>
      <c r="R90" s="2" t="s">
        <v>65</v>
      </c>
      <c r="S90" s="2" t="s">
        <v>66</v>
      </c>
      <c r="T90" s="2" t="s">
        <v>66</v>
      </c>
      <c r="U90" s="3"/>
      <c r="V90" s="3"/>
      <c r="W90" s="3"/>
      <c r="X90" s="3"/>
      <c r="Y90" s="3"/>
      <c r="Z90" s="3"/>
      <c r="AA90" s="3"/>
      <c r="AB90" s="3"/>
      <c r="AC90" s="3"/>
      <c r="AD90" s="3"/>
      <c r="AE90" s="3"/>
      <c r="AF90" s="3"/>
      <c r="AG90" s="3"/>
      <c r="AH90" s="3"/>
      <c r="AI90" s="3"/>
      <c r="AJ90" s="3"/>
      <c r="AK90" s="3"/>
      <c r="AL90" s="3"/>
      <c r="AM90" s="3"/>
      <c r="AN90" s="3"/>
      <c r="AO90" s="3"/>
      <c r="AP90" s="3"/>
      <c r="AQ90" s="3"/>
      <c r="AR90" s="2" t="s">
        <v>52</v>
      </c>
      <c r="AS90" s="2" t="s">
        <v>52</v>
      </c>
      <c r="AT90" s="3"/>
      <c r="AU90" s="2" t="s">
        <v>268</v>
      </c>
      <c r="AV90" s="3">
        <v>49</v>
      </c>
    </row>
    <row r="91" spans="1:48" ht="30" customHeight="1" x14ac:dyDescent="0.3">
      <c r="A91" s="17" t="s">
        <v>259</v>
      </c>
      <c r="B91" s="17" t="s">
        <v>269</v>
      </c>
      <c r="C91" s="17" t="s">
        <v>70</v>
      </c>
      <c r="D91" s="15">
        <v>2</v>
      </c>
      <c r="E91" s="16">
        <f>TRUNC(일위대가목록!E41,0)</f>
        <v>0</v>
      </c>
      <c r="F91" s="16">
        <f t="shared" si="5"/>
        <v>0</v>
      </c>
      <c r="G91" s="16">
        <f>TRUNC(일위대가목록!F41,0)</f>
        <v>0</v>
      </c>
      <c r="H91" s="16">
        <f t="shared" si="6"/>
        <v>0</v>
      </c>
      <c r="I91" s="16">
        <f>TRUNC(일위대가목록!G41,0)</f>
        <v>0</v>
      </c>
      <c r="J91" s="16">
        <f t="shared" si="7"/>
        <v>0</v>
      </c>
      <c r="K91" s="16">
        <f t="shared" si="8"/>
        <v>0</v>
      </c>
      <c r="L91" s="16">
        <f t="shared" si="9"/>
        <v>0</v>
      </c>
      <c r="M91" s="17" t="s">
        <v>270</v>
      </c>
      <c r="N91" s="2" t="s">
        <v>271</v>
      </c>
      <c r="O91" s="2" t="s">
        <v>52</v>
      </c>
      <c r="P91" s="2" t="s">
        <v>52</v>
      </c>
      <c r="Q91" s="2" t="s">
        <v>120</v>
      </c>
      <c r="R91" s="2" t="s">
        <v>65</v>
      </c>
      <c r="S91" s="2" t="s">
        <v>66</v>
      </c>
      <c r="T91" s="2" t="s">
        <v>66</v>
      </c>
      <c r="U91" s="3"/>
      <c r="V91" s="3"/>
      <c r="W91" s="3"/>
      <c r="X91" s="3"/>
      <c r="Y91" s="3"/>
      <c r="Z91" s="3"/>
      <c r="AA91" s="3"/>
      <c r="AB91" s="3"/>
      <c r="AC91" s="3"/>
      <c r="AD91" s="3"/>
      <c r="AE91" s="3"/>
      <c r="AF91" s="3"/>
      <c r="AG91" s="3"/>
      <c r="AH91" s="3"/>
      <c r="AI91" s="3"/>
      <c r="AJ91" s="3"/>
      <c r="AK91" s="3"/>
      <c r="AL91" s="3"/>
      <c r="AM91" s="3"/>
      <c r="AN91" s="3"/>
      <c r="AO91" s="3"/>
      <c r="AP91" s="3"/>
      <c r="AQ91" s="3"/>
      <c r="AR91" s="2" t="s">
        <v>52</v>
      </c>
      <c r="AS91" s="2" t="s">
        <v>52</v>
      </c>
      <c r="AT91" s="3"/>
      <c r="AU91" s="2" t="s">
        <v>272</v>
      </c>
      <c r="AV91" s="3">
        <v>50</v>
      </c>
    </row>
    <row r="92" spans="1:48" ht="30" customHeight="1" x14ac:dyDescent="0.3">
      <c r="A92" s="17" t="s">
        <v>273</v>
      </c>
      <c r="B92" s="17" t="s">
        <v>269</v>
      </c>
      <c r="C92" s="17" t="s">
        <v>70</v>
      </c>
      <c r="D92" s="15">
        <v>3</v>
      </c>
      <c r="E92" s="16">
        <f>TRUNC(일위대가목록!E42,0)</f>
        <v>0</v>
      </c>
      <c r="F92" s="16">
        <f t="shared" si="5"/>
        <v>0</v>
      </c>
      <c r="G92" s="16">
        <f>TRUNC(일위대가목록!F42,0)</f>
        <v>0</v>
      </c>
      <c r="H92" s="16">
        <f t="shared" si="6"/>
        <v>0</v>
      </c>
      <c r="I92" s="16">
        <f>TRUNC(일위대가목록!G42,0)</f>
        <v>0</v>
      </c>
      <c r="J92" s="16">
        <f t="shared" si="7"/>
        <v>0</v>
      </c>
      <c r="K92" s="16">
        <f t="shared" si="8"/>
        <v>0</v>
      </c>
      <c r="L92" s="16">
        <f t="shared" si="9"/>
        <v>0</v>
      </c>
      <c r="M92" s="17" t="s">
        <v>274</v>
      </c>
      <c r="N92" s="2" t="s">
        <v>275</v>
      </c>
      <c r="O92" s="2" t="s">
        <v>52</v>
      </c>
      <c r="P92" s="2" t="s">
        <v>52</v>
      </c>
      <c r="Q92" s="2" t="s">
        <v>120</v>
      </c>
      <c r="R92" s="2" t="s">
        <v>65</v>
      </c>
      <c r="S92" s="2" t="s">
        <v>66</v>
      </c>
      <c r="T92" s="2" t="s">
        <v>66</v>
      </c>
      <c r="U92" s="3"/>
      <c r="V92" s="3"/>
      <c r="W92" s="3"/>
      <c r="X92" s="3"/>
      <c r="Y92" s="3"/>
      <c r="Z92" s="3"/>
      <c r="AA92" s="3"/>
      <c r="AB92" s="3"/>
      <c r="AC92" s="3"/>
      <c r="AD92" s="3"/>
      <c r="AE92" s="3"/>
      <c r="AF92" s="3"/>
      <c r="AG92" s="3"/>
      <c r="AH92" s="3"/>
      <c r="AI92" s="3"/>
      <c r="AJ92" s="3"/>
      <c r="AK92" s="3"/>
      <c r="AL92" s="3"/>
      <c r="AM92" s="3"/>
      <c r="AN92" s="3"/>
      <c r="AO92" s="3"/>
      <c r="AP92" s="3"/>
      <c r="AQ92" s="3"/>
      <c r="AR92" s="2" t="s">
        <v>52</v>
      </c>
      <c r="AS92" s="2" t="s">
        <v>52</v>
      </c>
      <c r="AT92" s="3"/>
      <c r="AU92" s="2" t="s">
        <v>276</v>
      </c>
      <c r="AV92" s="3">
        <v>51</v>
      </c>
    </row>
    <row r="93" spans="1:48" ht="30" customHeight="1" x14ac:dyDescent="0.3">
      <c r="A93" s="17" t="s">
        <v>259</v>
      </c>
      <c r="B93" s="17" t="s">
        <v>277</v>
      </c>
      <c r="C93" s="17" t="s">
        <v>70</v>
      </c>
      <c r="D93" s="15">
        <v>149</v>
      </c>
      <c r="E93" s="16">
        <f>TRUNC(일위대가목록!E43,0)</f>
        <v>0</v>
      </c>
      <c r="F93" s="16">
        <f t="shared" si="5"/>
        <v>0</v>
      </c>
      <c r="G93" s="16">
        <f>TRUNC(일위대가목록!F43,0)</f>
        <v>0</v>
      </c>
      <c r="H93" s="16">
        <f t="shared" si="6"/>
        <v>0</v>
      </c>
      <c r="I93" s="16">
        <f>TRUNC(일위대가목록!G43,0)</f>
        <v>0</v>
      </c>
      <c r="J93" s="16">
        <f t="shared" si="7"/>
        <v>0</v>
      </c>
      <c r="K93" s="16">
        <f t="shared" si="8"/>
        <v>0</v>
      </c>
      <c r="L93" s="16">
        <f t="shared" si="9"/>
        <v>0</v>
      </c>
      <c r="M93" s="17" t="s">
        <v>278</v>
      </c>
      <c r="N93" s="2" t="s">
        <v>279</v>
      </c>
      <c r="O93" s="2" t="s">
        <v>52</v>
      </c>
      <c r="P93" s="2" t="s">
        <v>52</v>
      </c>
      <c r="Q93" s="2" t="s">
        <v>120</v>
      </c>
      <c r="R93" s="2" t="s">
        <v>65</v>
      </c>
      <c r="S93" s="2" t="s">
        <v>66</v>
      </c>
      <c r="T93" s="2" t="s">
        <v>66</v>
      </c>
      <c r="U93" s="3"/>
      <c r="V93" s="3"/>
      <c r="W93" s="3"/>
      <c r="X93" s="3"/>
      <c r="Y93" s="3"/>
      <c r="Z93" s="3"/>
      <c r="AA93" s="3"/>
      <c r="AB93" s="3"/>
      <c r="AC93" s="3"/>
      <c r="AD93" s="3"/>
      <c r="AE93" s="3"/>
      <c r="AF93" s="3"/>
      <c r="AG93" s="3"/>
      <c r="AH93" s="3"/>
      <c r="AI93" s="3"/>
      <c r="AJ93" s="3"/>
      <c r="AK93" s="3"/>
      <c r="AL93" s="3"/>
      <c r="AM93" s="3"/>
      <c r="AN93" s="3"/>
      <c r="AO93" s="3"/>
      <c r="AP93" s="3"/>
      <c r="AQ93" s="3"/>
      <c r="AR93" s="2" t="s">
        <v>52</v>
      </c>
      <c r="AS93" s="2" t="s">
        <v>52</v>
      </c>
      <c r="AT93" s="3"/>
      <c r="AU93" s="2" t="s">
        <v>280</v>
      </c>
      <c r="AV93" s="3">
        <v>52</v>
      </c>
    </row>
    <row r="94" spans="1:48" ht="30" customHeight="1" x14ac:dyDescent="0.3">
      <c r="A94" s="15"/>
      <c r="B94" s="15"/>
      <c r="C94" s="15"/>
      <c r="D94" s="15"/>
      <c r="E94" s="16"/>
      <c r="F94" s="16"/>
      <c r="G94" s="16"/>
      <c r="H94" s="16"/>
      <c r="I94" s="16"/>
      <c r="J94" s="16"/>
      <c r="K94" s="16"/>
      <c r="L94" s="16"/>
      <c r="M94" s="15"/>
      <c r="Q94" s="1" t="s">
        <v>120</v>
      </c>
    </row>
    <row r="95" spans="1:48" ht="30" customHeight="1" x14ac:dyDescent="0.3">
      <c r="A95" s="17" t="s">
        <v>96</v>
      </c>
      <c r="B95" s="15"/>
      <c r="C95" s="15"/>
      <c r="D95" s="15"/>
      <c r="E95" s="16"/>
      <c r="F95" s="16">
        <f>SUMIF(Q51:Q94,"01010103",F51:F94)</f>
        <v>0</v>
      </c>
      <c r="G95" s="16"/>
      <c r="H95" s="16">
        <f>SUMIF(Q51:Q94,"01010103",H51:H94)</f>
        <v>0</v>
      </c>
      <c r="I95" s="16"/>
      <c r="J95" s="16">
        <f>SUMIF(Q51:Q94,"01010103",J51:J94)</f>
        <v>0</v>
      </c>
      <c r="K95" s="16"/>
      <c r="L95" s="16">
        <f>SUMIF(Q51:Q94,"01010103",L51:L94)</f>
        <v>0</v>
      </c>
      <c r="M95" s="15"/>
      <c r="N95" t="s">
        <v>97</v>
      </c>
    </row>
    <row r="96" spans="1:48" ht="30" customHeight="1" x14ac:dyDescent="0.3">
      <c r="A96" s="17" t="s">
        <v>281</v>
      </c>
      <c r="B96" s="17" t="s">
        <v>52</v>
      </c>
      <c r="C96" s="15"/>
      <c r="D96" s="15"/>
      <c r="E96" s="16"/>
      <c r="F96" s="16"/>
      <c r="G96" s="16"/>
      <c r="H96" s="16"/>
      <c r="I96" s="16"/>
      <c r="J96" s="16"/>
      <c r="K96" s="16"/>
      <c r="L96" s="16"/>
      <c r="M96" s="15"/>
      <c r="N96" s="3"/>
      <c r="O96" s="3"/>
      <c r="P96" s="3"/>
      <c r="Q96" s="2" t="s">
        <v>282</v>
      </c>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row>
    <row r="97" spans="1:48" ht="30" customHeight="1" x14ac:dyDescent="0.3">
      <c r="A97" s="17" t="s">
        <v>283</v>
      </c>
      <c r="B97" s="17" t="s">
        <v>284</v>
      </c>
      <c r="C97" s="17" t="s">
        <v>62</v>
      </c>
      <c r="D97" s="15">
        <v>32</v>
      </c>
      <c r="E97" s="16">
        <f>TRUNC(일위대가목록!E44,0)</f>
        <v>0</v>
      </c>
      <c r="F97" s="16">
        <f t="shared" ref="F97:F102" si="10">TRUNC(E97*D97, 0)</f>
        <v>0</v>
      </c>
      <c r="G97" s="16">
        <f>TRUNC(일위대가목록!F44,0)</f>
        <v>0</v>
      </c>
      <c r="H97" s="16">
        <f t="shared" ref="H97:H102" si="11">TRUNC(G97*D97, 0)</f>
        <v>0</v>
      </c>
      <c r="I97" s="16">
        <f>TRUNC(일위대가목록!G44,0)</f>
        <v>0</v>
      </c>
      <c r="J97" s="16">
        <f t="shared" ref="J97:J102" si="12">TRUNC(I97*D97, 0)</f>
        <v>0</v>
      </c>
      <c r="K97" s="16">
        <f t="shared" ref="K97:L102" si="13">TRUNC(E97+G97+I97, 0)</f>
        <v>0</v>
      </c>
      <c r="L97" s="16">
        <f t="shared" si="13"/>
        <v>0</v>
      </c>
      <c r="M97" s="17" t="s">
        <v>285</v>
      </c>
      <c r="N97" s="2" t="s">
        <v>286</v>
      </c>
      <c r="O97" s="2" t="s">
        <v>52</v>
      </c>
      <c r="P97" s="2" t="s">
        <v>52</v>
      </c>
      <c r="Q97" s="2" t="s">
        <v>282</v>
      </c>
      <c r="R97" s="2" t="s">
        <v>65</v>
      </c>
      <c r="S97" s="2" t="s">
        <v>66</v>
      </c>
      <c r="T97" s="2" t="s">
        <v>66</v>
      </c>
      <c r="U97" s="3"/>
      <c r="V97" s="3"/>
      <c r="W97" s="3"/>
      <c r="X97" s="3"/>
      <c r="Y97" s="3"/>
      <c r="Z97" s="3"/>
      <c r="AA97" s="3"/>
      <c r="AB97" s="3"/>
      <c r="AC97" s="3"/>
      <c r="AD97" s="3"/>
      <c r="AE97" s="3"/>
      <c r="AF97" s="3"/>
      <c r="AG97" s="3"/>
      <c r="AH97" s="3"/>
      <c r="AI97" s="3"/>
      <c r="AJ97" s="3"/>
      <c r="AK97" s="3"/>
      <c r="AL97" s="3"/>
      <c r="AM97" s="3"/>
      <c r="AN97" s="3"/>
      <c r="AO97" s="3"/>
      <c r="AP97" s="3"/>
      <c r="AQ97" s="3"/>
      <c r="AR97" s="2" t="s">
        <v>52</v>
      </c>
      <c r="AS97" s="2" t="s">
        <v>52</v>
      </c>
      <c r="AT97" s="3"/>
      <c r="AU97" s="2" t="s">
        <v>287</v>
      </c>
      <c r="AV97" s="3">
        <v>54</v>
      </c>
    </row>
    <row r="98" spans="1:48" ht="30" customHeight="1" x14ac:dyDescent="0.3">
      <c r="A98" s="17" t="s">
        <v>283</v>
      </c>
      <c r="B98" s="17" t="s">
        <v>288</v>
      </c>
      <c r="C98" s="17" t="s">
        <v>62</v>
      </c>
      <c r="D98" s="15">
        <v>13</v>
      </c>
      <c r="E98" s="16">
        <f>TRUNC(일위대가목록!E45,0)</f>
        <v>0</v>
      </c>
      <c r="F98" s="16">
        <f t="shared" si="10"/>
        <v>0</v>
      </c>
      <c r="G98" s="16">
        <f>TRUNC(일위대가목록!F45,0)</f>
        <v>0</v>
      </c>
      <c r="H98" s="16">
        <f t="shared" si="11"/>
        <v>0</v>
      </c>
      <c r="I98" s="16">
        <f>TRUNC(일위대가목록!G45,0)</f>
        <v>0</v>
      </c>
      <c r="J98" s="16">
        <f t="shared" si="12"/>
        <v>0</v>
      </c>
      <c r="K98" s="16">
        <f t="shared" si="13"/>
        <v>0</v>
      </c>
      <c r="L98" s="16">
        <f t="shared" si="13"/>
        <v>0</v>
      </c>
      <c r="M98" s="17" t="s">
        <v>289</v>
      </c>
      <c r="N98" s="2" t="s">
        <v>290</v>
      </c>
      <c r="O98" s="2" t="s">
        <v>52</v>
      </c>
      <c r="P98" s="2" t="s">
        <v>52</v>
      </c>
      <c r="Q98" s="2" t="s">
        <v>282</v>
      </c>
      <c r="R98" s="2" t="s">
        <v>65</v>
      </c>
      <c r="S98" s="2" t="s">
        <v>66</v>
      </c>
      <c r="T98" s="2" t="s">
        <v>66</v>
      </c>
      <c r="U98" s="3"/>
      <c r="V98" s="3"/>
      <c r="W98" s="3"/>
      <c r="X98" s="3"/>
      <c r="Y98" s="3"/>
      <c r="Z98" s="3"/>
      <c r="AA98" s="3"/>
      <c r="AB98" s="3"/>
      <c r="AC98" s="3"/>
      <c r="AD98" s="3"/>
      <c r="AE98" s="3"/>
      <c r="AF98" s="3"/>
      <c r="AG98" s="3"/>
      <c r="AH98" s="3"/>
      <c r="AI98" s="3"/>
      <c r="AJ98" s="3"/>
      <c r="AK98" s="3"/>
      <c r="AL98" s="3"/>
      <c r="AM98" s="3"/>
      <c r="AN98" s="3"/>
      <c r="AO98" s="3"/>
      <c r="AP98" s="3"/>
      <c r="AQ98" s="3"/>
      <c r="AR98" s="2" t="s">
        <v>52</v>
      </c>
      <c r="AS98" s="2" t="s">
        <v>52</v>
      </c>
      <c r="AT98" s="3"/>
      <c r="AU98" s="2" t="s">
        <v>291</v>
      </c>
      <c r="AV98" s="3">
        <v>55</v>
      </c>
    </row>
    <row r="99" spans="1:48" ht="30" customHeight="1" x14ac:dyDescent="0.3">
      <c r="A99" s="17" t="s">
        <v>292</v>
      </c>
      <c r="B99" s="17" t="s">
        <v>293</v>
      </c>
      <c r="C99" s="17" t="s">
        <v>62</v>
      </c>
      <c r="D99" s="15">
        <v>369</v>
      </c>
      <c r="E99" s="16">
        <f>TRUNC(일위대가목록!E46,0)</f>
        <v>0</v>
      </c>
      <c r="F99" s="16">
        <f t="shared" si="10"/>
        <v>0</v>
      </c>
      <c r="G99" s="16">
        <f>TRUNC(일위대가목록!F46,0)</f>
        <v>0</v>
      </c>
      <c r="H99" s="16">
        <f t="shared" si="11"/>
        <v>0</v>
      </c>
      <c r="I99" s="16">
        <f>TRUNC(일위대가목록!G46,0)</f>
        <v>0</v>
      </c>
      <c r="J99" s="16">
        <f t="shared" si="12"/>
        <v>0</v>
      </c>
      <c r="K99" s="16">
        <f t="shared" si="13"/>
        <v>0</v>
      </c>
      <c r="L99" s="16">
        <f t="shared" si="13"/>
        <v>0</v>
      </c>
      <c r="M99" s="17" t="s">
        <v>294</v>
      </c>
      <c r="N99" s="2" t="s">
        <v>295</v>
      </c>
      <c r="O99" s="2" t="s">
        <v>52</v>
      </c>
      <c r="P99" s="2" t="s">
        <v>52</v>
      </c>
      <c r="Q99" s="2" t="s">
        <v>282</v>
      </c>
      <c r="R99" s="2" t="s">
        <v>65</v>
      </c>
      <c r="S99" s="2" t="s">
        <v>66</v>
      </c>
      <c r="T99" s="2" t="s">
        <v>66</v>
      </c>
      <c r="U99" s="3"/>
      <c r="V99" s="3"/>
      <c r="W99" s="3"/>
      <c r="X99" s="3"/>
      <c r="Y99" s="3"/>
      <c r="Z99" s="3"/>
      <c r="AA99" s="3"/>
      <c r="AB99" s="3"/>
      <c r="AC99" s="3"/>
      <c r="AD99" s="3"/>
      <c r="AE99" s="3"/>
      <c r="AF99" s="3"/>
      <c r="AG99" s="3"/>
      <c r="AH99" s="3"/>
      <c r="AI99" s="3"/>
      <c r="AJ99" s="3"/>
      <c r="AK99" s="3"/>
      <c r="AL99" s="3"/>
      <c r="AM99" s="3"/>
      <c r="AN99" s="3"/>
      <c r="AO99" s="3"/>
      <c r="AP99" s="3"/>
      <c r="AQ99" s="3"/>
      <c r="AR99" s="2" t="s">
        <v>52</v>
      </c>
      <c r="AS99" s="2" t="s">
        <v>52</v>
      </c>
      <c r="AT99" s="3"/>
      <c r="AU99" s="2" t="s">
        <v>296</v>
      </c>
      <c r="AV99" s="3">
        <v>56</v>
      </c>
    </row>
    <row r="100" spans="1:48" ht="30" customHeight="1" x14ac:dyDescent="0.3">
      <c r="A100" s="17" t="s">
        <v>297</v>
      </c>
      <c r="B100" s="17" t="s">
        <v>298</v>
      </c>
      <c r="C100" s="17" t="s">
        <v>62</v>
      </c>
      <c r="D100" s="15">
        <v>68</v>
      </c>
      <c r="E100" s="16">
        <f>TRUNC(일위대가목록!E47,0)</f>
        <v>0</v>
      </c>
      <c r="F100" s="16">
        <f t="shared" si="10"/>
        <v>0</v>
      </c>
      <c r="G100" s="16">
        <f>TRUNC(일위대가목록!F47,0)</f>
        <v>0</v>
      </c>
      <c r="H100" s="16">
        <f t="shared" si="11"/>
        <v>0</v>
      </c>
      <c r="I100" s="16">
        <f>TRUNC(일위대가목록!G47,0)</f>
        <v>0</v>
      </c>
      <c r="J100" s="16">
        <f t="shared" si="12"/>
        <v>0</v>
      </c>
      <c r="K100" s="16">
        <f t="shared" si="13"/>
        <v>0</v>
      </c>
      <c r="L100" s="16">
        <f t="shared" si="13"/>
        <v>0</v>
      </c>
      <c r="M100" s="17" t="s">
        <v>299</v>
      </c>
      <c r="N100" s="2" t="s">
        <v>300</v>
      </c>
      <c r="O100" s="2" t="s">
        <v>52</v>
      </c>
      <c r="P100" s="2" t="s">
        <v>52</v>
      </c>
      <c r="Q100" s="2" t="s">
        <v>282</v>
      </c>
      <c r="R100" s="2" t="s">
        <v>65</v>
      </c>
      <c r="S100" s="2" t="s">
        <v>66</v>
      </c>
      <c r="T100" s="2" t="s">
        <v>66</v>
      </c>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2" t="s">
        <v>52</v>
      </c>
      <c r="AS100" s="2" t="s">
        <v>52</v>
      </c>
      <c r="AT100" s="3"/>
      <c r="AU100" s="2" t="s">
        <v>301</v>
      </c>
      <c r="AV100" s="3">
        <v>57</v>
      </c>
    </row>
    <row r="101" spans="1:48" ht="30" customHeight="1" x14ac:dyDescent="0.3">
      <c r="A101" s="17" t="s">
        <v>302</v>
      </c>
      <c r="B101" s="17" t="s">
        <v>92</v>
      </c>
      <c r="C101" s="17" t="s">
        <v>70</v>
      </c>
      <c r="D101" s="15">
        <v>21</v>
      </c>
      <c r="E101" s="16">
        <f>TRUNC(일위대가목록!E48,0)</f>
        <v>0</v>
      </c>
      <c r="F101" s="16">
        <f t="shared" si="10"/>
        <v>0</v>
      </c>
      <c r="G101" s="16">
        <f>TRUNC(일위대가목록!F48,0)</f>
        <v>0</v>
      </c>
      <c r="H101" s="16">
        <f t="shared" si="11"/>
        <v>0</v>
      </c>
      <c r="I101" s="16">
        <f>TRUNC(일위대가목록!G48,0)</f>
        <v>0</v>
      </c>
      <c r="J101" s="16">
        <f t="shared" si="12"/>
        <v>0</v>
      </c>
      <c r="K101" s="16">
        <f t="shared" si="13"/>
        <v>0</v>
      </c>
      <c r="L101" s="16">
        <f t="shared" si="13"/>
        <v>0</v>
      </c>
      <c r="M101" s="17" t="s">
        <v>303</v>
      </c>
      <c r="N101" s="2" t="s">
        <v>304</v>
      </c>
      <c r="O101" s="2" t="s">
        <v>52</v>
      </c>
      <c r="P101" s="2" t="s">
        <v>52</v>
      </c>
      <c r="Q101" s="2" t="s">
        <v>282</v>
      </c>
      <c r="R101" s="2" t="s">
        <v>65</v>
      </c>
      <c r="S101" s="2" t="s">
        <v>66</v>
      </c>
      <c r="T101" s="2" t="s">
        <v>66</v>
      </c>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2" t="s">
        <v>52</v>
      </c>
      <c r="AS101" s="2" t="s">
        <v>52</v>
      </c>
      <c r="AT101" s="3"/>
      <c r="AU101" s="2" t="s">
        <v>305</v>
      </c>
      <c r="AV101" s="3">
        <v>58</v>
      </c>
    </row>
    <row r="102" spans="1:48" ht="30" customHeight="1" x14ac:dyDescent="0.3">
      <c r="A102" s="17" t="s">
        <v>306</v>
      </c>
      <c r="B102" s="17" t="s">
        <v>307</v>
      </c>
      <c r="C102" s="17" t="s">
        <v>70</v>
      </c>
      <c r="D102" s="15">
        <v>25</v>
      </c>
      <c r="E102" s="16">
        <f>TRUNC(일위대가목록!E49,0)</f>
        <v>0</v>
      </c>
      <c r="F102" s="16">
        <f t="shared" si="10"/>
        <v>0</v>
      </c>
      <c r="G102" s="16">
        <f>TRUNC(일위대가목록!F49,0)</f>
        <v>0</v>
      </c>
      <c r="H102" s="16">
        <f t="shared" si="11"/>
        <v>0</v>
      </c>
      <c r="I102" s="16">
        <f>TRUNC(일위대가목록!G49,0)</f>
        <v>0</v>
      </c>
      <c r="J102" s="16">
        <f t="shared" si="12"/>
        <v>0</v>
      </c>
      <c r="K102" s="16">
        <f t="shared" si="13"/>
        <v>0</v>
      </c>
      <c r="L102" s="16">
        <f t="shared" si="13"/>
        <v>0</v>
      </c>
      <c r="M102" s="17" t="s">
        <v>308</v>
      </c>
      <c r="N102" s="2" t="s">
        <v>309</v>
      </c>
      <c r="O102" s="2" t="s">
        <v>52</v>
      </c>
      <c r="P102" s="2" t="s">
        <v>52</v>
      </c>
      <c r="Q102" s="2" t="s">
        <v>282</v>
      </c>
      <c r="R102" s="2" t="s">
        <v>65</v>
      </c>
      <c r="S102" s="2" t="s">
        <v>66</v>
      </c>
      <c r="T102" s="2" t="s">
        <v>66</v>
      </c>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2" t="s">
        <v>52</v>
      </c>
      <c r="AS102" s="2" t="s">
        <v>52</v>
      </c>
      <c r="AT102" s="3"/>
      <c r="AU102" s="2" t="s">
        <v>310</v>
      </c>
      <c r="AV102" s="3">
        <v>59</v>
      </c>
    </row>
    <row r="103" spans="1:48" ht="30" customHeight="1" x14ac:dyDescent="0.3">
      <c r="A103" s="15"/>
      <c r="B103" s="15"/>
      <c r="C103" s="15"/>
      <c r="D103" s="15"/>
      <c r="E103" s="16"/>
      <c r="F103" s="16"/>
      <c r="G103" s="16"/>
      <c r="H103" s="16"/>
      <c r="I103" s="16"/>
      <c r="J103" s="16"/>
      <c r="K103" s="16"/>
      <c r="L103" s="16"/>
      <c r="M103" s="15"/>
      <c r="Q103" s="1" t="s">
        <v>282</v>
      </c>
    </row>
    <row r="104" spans="1:48" ht="30" customHeight="1" x14ac:dyDescent="0.3">
      <c r="A104" s="15"/>
      <c r="B104" s="15"/>
      <c r="C104" s="15"/>
      <c r="D104" s="15"/>
      <c r="E104" s="16"/>
      <c r="F104" s="16"/>
      <c r="G104" s="16"/>
      <c r="H104" s="16"/>
      <c r="I104" s="16"/>
      <c r="J104" s="16"/>
      <c r="K104" s="16"/>
      <c r="L104" s="16"/>
      <c r="M104" s="15"/>
      <c r="Q104" s="1" t="s">
        <v>282</v>
      </c>
    </row>
    <row r="105" spans="1:48" ht="30" customHeight="1" x14ac:dyDescent="0.3">
      <c r="A105" s="15"/>
      <c r="B105" s="15"/>
      <c r="C105" s="15"/>
      <c r="D105" s="15"/>
      <c r="E105" s="16"/>
      <c r="F105" s="16"/>
      <c r="G105" s="16"/>
      <c r="H105" s="16"/>
      <c r="I105" s="16"/>
      <c r="J105" s="16"/>
      <c r="K105" s="16"/>
      <c r="L105" s="16"/>
      <c r="M105" s="15"/>
      <c r="Q105" s="1" t="s">
        <v>282</v>
      </c>
    </row>
    <row r="106" spans="1:48" ht="30" customHeight="1" x14ac:dyDescent="0.3">
      <c r="A106" s="15"/>
      <c r="B106" s="15"/>
      <c r="C106" s="15"/>
      <c r="D106" s="15"/>
      <c r="E106" s="16"/>
      <c r="F106" s="16"/>
      <c r="G106" s="16"/>
      <c r="H106" s="16"/>
      <c r="I106" s="16"/>
      <c r="J106" s="16"/>
      <c r="K106" s="16"/>
      <c r="L106" s="16"/>
      <c r="M106" s="15"/>
      <c r="Q106" s="1" t="s">
        <v>282</v>
      </c>
    </row>
    <row r="107" spans="1:48" ht="30" customHeight="1" x14ac:dyDescent="0.3">
      <c r="A107" s="15"/>
      <c r="B107" s="15"/>
      <c r="C107" s="15"/>
      <c r="D107" s="15"/>
      <c r="E107" s="16"/>
      <c r="F107" s="16"/>
      <c r="G107" s="16"/>
      <c r="H107" s="16"/>
      <c r="I107" s="16"/>
      <c r="J107" s="16"/>
      <c r="K107" s="16"/>
      <c r="L107" s="16"/>
      <c r="M107" s="15"/>
      <c r="Q107" s="1" t="s">
        <v>282</v>
      </c>
    </row>
    <row r="108" spans="1:48" ht="30" customHeight="1" x14ac:dyDescent="0.3">
      <c r="A108" s="15"/>
      <c r="B108" s="15"/>
      <c r="C108" s="15"/>
      <c r="D108" s="15"/>
      <c r="E108" s="16"/>
      <c r="F108" s="16"/>
      <c r="G108" s="16"/>
      <c r="H108" s="16"/>
      <c r="I108" s="16"/>
      <c r="J108" s="16"/>
      <c r="K108" s="16"/>
      <c r="L108" s="16"/>
      <c r="M108" s="15"/>
      <c r="Q108" s="1" t="s">
        <v>282</v>
      </c>
    </row>
    <row r="109" spans="1:48" ht="30" customHeight="1" x14ac:dyDescent="0.3">
      <c r="A109" s="15"/>
      <c r="B109" s="15"/>
      <c r="C109" s="15"/>
      <c r="D109" s="15"/>
      <c r="E109" s="16"/>
      <c r="F109" s="16"/>
      <c r="G109" s="16"/>
      <c r="H109" s="16"/>
      <c r="I109" s="16"/>
      <c r="J109" s="16"/>
      <c r="K109" s="16"/>
      <c r="L109" s="16"/>
      <c r="M109" s="15"/>
      <c r="Q109" s="1" t="s">
        <v>282</v>
      </c>
    </row>
    <row r="110" spans="1:48" ht="30" customHeight="1" x14ac:dyDescent="0.3">
      <c r="A110" s="15"/>
      <c r="B110" s="15"/>
      <c r="C110" s="15"/>
      <c r="D110" s="15"/>
      <c r="E110" s="16"/>
      <c r="F110" s="16"/>
      <c r="G110" s="16"/>
      <c r="H110" s="16"/>
      <c r="I110" s="16"/>
      <c r="J110" s="16"/>
      <c r="K110" s="16"/>
      <c r="L110" s="16"/>
      <c r="M110" s="15"/>
      <c r="Q110" s="1" t="s">
        <v>282</v>
      </c>
    </row>
    <row r="111" spans="1:48" ht="30" customHeight="1" x14ac:dyDescent="0.3">
      <c r="A111" s="15"/>
      <c r="B111" s="15"/>
      <c r="C111" s="15"/>
      <c r="D111" s="15"/>
      <c r="E111" s="16"/>
      <c r="F111" s="16"/>
      <c r="G111" s="16"/>
      <c r="H111" s="16"/>
      <c r="I111" s="16"/>
      <c r="J111" s="16"/>
      <c r="K111" s="16"/>
      <c r="L111" s="16"/>
      <c r="M111" s="15"/>
      <c r="Q111" s="1" t="s">
        <v>282</v>
      </c>
    </row>
    <row r="112" spans="1:48" ht="30" customHeight="1" x14ac:dyDescent="0.3">
      <c r="A112" s="15"/>
      <c r="B112" s="15"/>
      <c r="C112" s="15"/>
      <c r="D112" s="15"/>
      <c r="E112" s="16"/>
      <c r="F112" s="16"/>
      <c r="G112" s="16"/>
      <c r="H112" s="16"/>
      <c r="I112" s="16"/>
      <c r="J112" s="16"/>
      <c r="K112" s="16"/>
      <c r="L112" s="16"/>
      <c r="M112" s="15"/>
      <c r="Q112" s="1" t="s">
        <v>282</v>
      </c>
    </row>
    <row r="113" spans="1:48" ht="30" customHeight="1" x14ac:dyDescent="0.3">
      <c r="A113" s="15"/>
      <c r="B113" s="15"/>
      <c r="C113" s="15"/>
      <c r="D113" s="15"/>
      <c r="E113" s="16"/>
      <c r="F113" s="16"/>
      <c r="G113" s="16"/>
      <c r="H113" s="16"/>
      <c r="I113" s="16"/>
      <c r="J113" s="16"/>
      <c r="K113" s="16"/>
      <c r="L113" s="16"/>
      <c r="M113" s="15"/>
      <c r="Q113" s="1" t="s">
        <v>282</v>
      </c>
    </row>
    <row r="114" spans="1:48" ht="30" customHeight="1" x14ac:dyDescent="0.3">
      <c r="A114" s="15"/>
      <c r="B114" s="15"/>
      <c r="C114" s="15"/>
      <c r="D114" s="15"/>
      <c r="E114" s="16"/>
      <c r="F114" s="16"/>
      <c r="G114" s="16"/>
      <c r="H114" s="16"/>
      <c r="I114" s="16"/>
      <c r="J114" s="16"/>
      <c r="K114" s="16"/>
      <c r="L114" s="16"/>
      <c r="M114" s="15"/>
      <c r="Q114" s="1" t="s">
        <v>282</v>
      </c>
    </row>
    <row r="115" spans="1:48" ht="30" customHeight="1" x14ac:dyDescent="0.3">
      <c r="A115" s="15"/>
      <c r="B115" s="15"/>
      <c r="C115" s="15"/>
      <c r="D115" s="15"/>
      <c r="E115" s="16"/>
      <c r="F115" s="16"/>
      <c r="G115" s="16"/>
      <c r="H115" s="16"/>
      <c r="I115" s="16"/>
      <c r="J115" s="16"/>
      <c r="K115" s="16"/>
      <c r="L115" s="16"/>
      <c r="M115" s="15"/>
      <c r="Q115" s="1" t="s">
        <v>282</v>
      </c>
    </row>
    <row r="116" spans="1:48" ht="30" customHeight="1" x14ac:dyDescent="0.3">
      <c r="A116" s="15"/>
      <c r="B116" s="15"/>
      <c r="C116" s="15"/>
      <c r="D116" s="15"/>
      <c r="E116" s="16"/>
      <c r="F116" s="16"/>
      <c r="G116" s="16"/>
      <c r="H116" s="16"/>
      <c r="I116" s="16"/>
      <c r="J116" s="16"/>
      <c r="K116" s="16"/>
      <c r="L116" s="16"/>
      <c r="M116" s="15"/>
      <c r="Q116" s="1" t="s">
        <v>282</v>
      </c>
    </row>
    <row r="117" spans="1:48" ht="30" customHeight="1" x14ac:dyDescent="0.3">
      <c r="A117" s="15"/>
      <c r="B117" s="15"/>
      <c r="C117" s="15"/>
      <c r="D117" s="15"/>
      <c r="E117" s="16"/>
      <c r="F117" s="16"/>
      <c r="G117" s="16"/>
      <c r="H117" s="16"/>
      <c r="I117" s="16"/>
      <c r="J117" s="16"/>
      <c r="K117" s="16"/>
      <c r="L117" s="16"/>
      <c r="M117" s="15"/>
      <c r="Q117" s="1" t="s">
        <v>282</v>
      </c>
    </row>
    <row r="118" spans="1:48" ht="30" customHeight="1" x14ac:dyDescent="0.3">
      <c r="A118" s="17" t="s">
        <v>96</v>
      </c>
      <c r="B118" s="15"/>
      <c r="C118" s="15"/>
      <c r="D118" s="15"/>
      <c r="E118" s="16"/>
      <c r="F118" s="16">
        <f>SUMIF(Q97:Q117,"01010104",F97:F117)</f>
        <v>0</v>
      </c>
      <c r="G118" s="16"/>
      <c r="H118" s="16">
        <f>SUMIF(Q97:Q117,"01010104",H97:H117)</f>
        <v>0</v>
      </c>
      <c r="I118" s="16"/>
      <c r="J118" s="16">
        <f>SUMIF(Q97:Q117,"01010104",J97:J117)</f>
        <v>0</v>
      </c>
      <c r="K118" s="16"/>
      <c r="L118" s="16">
        <f>SUMIF(Q97:Q117,"01010104",L97:L117)</f>
        <v>0</v>
      </c>
      <c r="M118" s="15"/>
      <c r="N118" t="s">
        <v>97</v>
      </c>
    </row>
    <row r="119" spans="1:48" ht="30" customHeight="1" x14ac:dyDescent="0.3">
      <c r="A119" s="17" t="s">
        <v>311</v>
      </c>
      <c r="B119" s="17" t="s">
        <v>52</v>
      </c>
      <c r="C119" s="15"/>
      <c r="D119" s="15"/>
      <c r="E119" s="16"/>
      <c r="F119" s="16"/>
      <c r="G119" s="16"/>
      <c r="H119" s="16"/>
      <c r="I119" s="16"/>
      <c r="J119" s="16"/>
      <c r="K119" s="16"/>
      <c r="L119" s="16"/>
      <c r="M119" s="15"/>
      <c r="N119" s="3"/>
      <c r="O119" s="3"/>
      <c r="P119" s="3"/>
      <c r="Q119" s="2" t="s">
        <v>312</v>
      </c>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row>
    <row r="120" spans="1:48" ht="30" customHeight="1" x14ac:dyDescent="0.3">
      <c r="A120" s="17" t="s">
        <v>313</v>
      </c>
      <c r="B120" s="17" t="s">
        <v>314</v>
      </c>
      <c r="C120" s="17" t="s">
        <v>315</v>
      </c>
      <c r="D120" s="15">
        <v>2</v>
      </c>
      <c r="E120" s="16">
        <f>TRUNC(단가대비표!O83,0)</f>
        <v>0</v>
      </c>
      <c r="F120" s="16">
        <f t="shared" ref="F120:F144" si="14">TRUNC(E120*D120, 0)</f>
        <v>0</v>
      </c>
      <c r="G120" s="16">
        <f>TRUNC(단가대비표!P83,0)</f>
        <v>0</v>
      </c>
      <c r="H120" s="16">
        <f t="shared" ref="H120:H144" si="15">TRUNC(G120*D120, 0)</f>
        <v>0</v>
      </c>
      <c r="I120" s="16">
        <f>TRUNC(단가대비표!V83,0)</f>
        <v>0</v>
      </c>
      <c r="J120" s="16">
        <f t="shared" ref="J120:J144" si="16">TRUNC(I120*D120, 0)</f>
        <v>0</v>
      </c>
      <c r="K120" s="16">
        <f t="shared" ref="K120:K144" si="17">TRUNC(E120+G120+I120, 0)</f>
        <v>0</v>
      </c>
      <c r="L120" s="16">
        <f t="shared" ref="L120:L144" si="18">TRUNC(F120+H120+J120, 0)</f>
        <v>0</v>
      </c>
      <c r="M120" s="17" t="s">
        <v>316</v>
      </c>
      <c r="N120" s="2" t="s">
        <v>317</v>
      </c>
      <c r="O120" s="2" t="s">
        <v>52</v>
      </c>
      <c r="P120" s="2" t="s">
        <v>52</v>
      </c>
      <c r="Q120" s="2" t="s">
        <v>312</v>
      </c>
      <c r="R120" s="2" t="s">
        <v>66</v>
      </c>
      <c r="S120" s="2" t="s">
        <v>66</v>
      </c>
      <c r="T120" s="2" t="s">
        <v>65</v>
      </c>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2" t="s">
        <v>52</v>
      </c>
      <c r="AS120" s="2" t="s">
        <v>52</v>
      </c>
      <c r="AT120" s="3"/>
      <c r="AU120" s="2" t="s">
        <v>318</v>
      </c>
      <c r="AV120" s="3">
        <v>274</v>
      </c>
    </row>
    <row r="121" spans="1:48" ht="30" customHeight="1" x14ac:dyDescent="0.3">
      <c r="A121" s="17" t="s">
        <v>313</v>
      </c>
      <c r="B121" s="17" t="s">
        <v>319</v>
      </c>
      <c r="C121" s="17" t="s">
        <v>315</v>
      </c>
      <c r="D121" s="15">
        <v>2</v>
      </c>
      <c r="E121" s="16">
        <f>TRUNC(단가대비표!O84,0)</f>
        <v>0</v>
      </c>
      <c r="F121" s="16">
        <f t="shared" si="14"/>
        <v>0</v>
      </c>
      <c r="G121" s="16">
        <f>TRUNC(단가대비표!P84,0)</f>
        <v>0</v>
      </c>
      <c r="H121" s="16">
        <f t="shared" si="15"/>
        <v>0</v>
      </c>
      <c r="I121" s="16">
        <f>TRUNC(단가대비표!V84,0)</f>
        <v>0</v>
      </c>
      <c r="J121" s="16">
        <f t="shared" si="16"/>
        <v>0</v>
      </c>
      <c r="K121" s="16">
        <f t="shared" si="17"/>
        <v>0</v>
      </c>
      <c r="L121" s="16">
        <f t="shared" si="18"/>
        <v>0</v>
      </c>
      <c r="M121" s="17" t="s">
        <v>320</v>
      </c>
      <c r="N121" s="2" t="s">
        <v>321</v>
      </c>
      <c r="O121" s="2" t="s">
        <v>52</v>
      </c>
      <c r="P121" s="2" t="s">
        <v>52</v>
      </c>
      <c r="Q121" s="2" t="s">
        <v>312</v>
      </c>
      <c r="R121" s="2" t="s">
        <v>66</v>
      </c>
      <c r="S121" s="2" t="s">
        <v>66</v>
      </c>
      <c r="T121" s="2" t="s">
        <v>65</v>
      </c>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2" t="s">
        <v>52</v>
      </c>
      <c r="AS121" s="2" t="s">
        <v>52</v>
      </c>
      <c r="AT121" s="3"/>
      <c r="AU121" s="2" t="s">
        <v>322</v>
      </c>
      <c r="AV121" s="3">
        <v>275</v>
      </c>
    </row>
    <row r="122" spans="1:48" ht="30" customHeight="1" x14ac:dyDescent="0.3">
      <c r="A122" s="17" t="s">
        <v>313</v>
      </c>
      <c r="B122" s="17" t="s">
        <v>323</v>
      </c>
      <c r="C122" s="17" t="s">
        <v>315</v>
      </c>
      <c r="D122" s="15">
        <v>2</v>
      </c>
      <c r="E122" s="16">
        <f>TRUNC(단가대비표!O85,0)</f>
        <v>0</v>
      </c>
      <c r="F122" s="16">
        <f t="shared" si="14"/>
        <v>0</v>
      </c>
      <c r="G122" s="16">
        <f>TRUNC(단가대비표!P85,0)</f>
        <v>0</v>
      </c>
      <c r="H122" s="16">
        <f t="shared" si="15"/>
        <v>0</v>
      </c>
      <c r="I122" s="16">
        <f>TRUNC(단가대비표!V85,0)</f>
        <v>0</v>
      </c>
      <c r="J122" s="16">
        <f t="shared" si="16"/>
        <v>0</v>
      </c>
      <c r="K122" s="16">
        <f t="shared" si="17"/>
        <v>0</v>
      </c>
      <c r="L122" s="16">
        <f t="shared" si="18"/>
        <v>0</v>
      </c>
      <c r="M122" s="17" t="s">
        <v>324</v>
      </c>
      <c r="N122" s="2" t="s">
        <v>325</v>
      </c>
      <c r="O122" s="2" t="s">
        <v>52</v>
      </c>
      <c r="P122" s="2" t="s">
        <v>52</v>
      </c>
      <c r="Q122" s="2" t="s">
        <v>312</v>
      </c>
      <c r="R122" s="2" t="s">
        <v>66</v>
      </c>
      <c r="S122" s="2" t="s">
        <v>66</v>
      </c>
      <c r="T122" s="2" t="s">
        <v>65</v>
      </c>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2" t="s">
        <v>52</v>
      </c>
      <c r="AS122" s="2" t="s">
        <v>52</v>
      </c>
      <c r="AT122" s="3"/>
      <c r="AU122" s="2" t="s">
        <v>326</v>
      </c>
      <c r="AV122" s="3">
        <v>276</v>
      </c>
    </row>
    <row r="123" spans="1:48" ht="30" customHeight="1" x14ac:dyDescent="0.3">
      <c r="A123" s="17" t="s">
        <v>327</v>
      </c>
      <c r="B123" s="17" t="s">
        <v>328</v>
      </c>
      <c r="C123" s="17" t="s">
        <v>62</v>
      </c>
      <c r="D123" s="15">
        <v>10</v>
      </c>
      <c r="E123" s="16">
        <f>TRUNC(일위대가목록!E50,0)</f>
        <v>0</v>
      </c>
      <c r="F123" s="16">
        <f t="shared" si="14"/>
        <v>0</v>
      </c>
      <c r="G123" s="16">
        <f>TRUNC(일위대가목록!F50,0)</f>
        <v>0</v>
      </c>
      <c r="H123" s="16">
        <f t="shared" si="15"/>
        <v>0</v>
      </c>
      <c r="I123" s="16">
        <f>TRUNC(일위대가목록!G50,0)</f>
        <v>0</v>
      </c>
      <c r="J123" s="16">
        <f t="shared" si="16"/>
        <v>0</v>
      </c>
      <c r="K123" s="16">
        <f t="shared" si="17"/>
        <v>0</v>
      </c>
      <c r="L123" s="16">
        <f t="shared" si="18"/>
        <v>0</v>
      </c>
      <c r="M123" s="17" t="s">
        <v>329</v>
      </c>
      <c r="N123" s="2" t="s">
        <v>330</v>
      </c>
      <c r="O123" s="2" t="s">
        <v>52</v>
      </c>
      <c r="P123" s="2" t="s">
        <v>52</v>
      </c>
      <c r="Q123" s="2" t="s">
        <v>312</v>
      </c>
      <c r="R123" s="2" t="s">
        <v>65</v>
      </c>
      <c r="S123" s="2" t="s">
        <v>66</v>
      </c>
      <c r="T123" s="2" t="s">
        <v>66</v>
      </c>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2" t="s">
        <v>52</v>
      </c>
      <c r="AS123" s="2" t="s">
        <v>52</v>
      </c>
      <c r="AT123" s="3"/>
      <c r="AU123" s="2" t="s">
        <v>331</v>
      </c>
      <c r="AV123" s="3">
        <v>277</v>
      </c>
    </row>
    <row r="124" spans="1:48" ht="30" customHeight="1" x14ac:dyDescent="0.3">
      <c r="A124" s="17" t="s">
        <v>332</v>
      </c>
      <c r="B124" s="17" t="s">
        <v>333</v>
      </c>
      <c r="C124" s="17" t="s">
        <v>70</v>
      </c>
      <c r="D124" s="15">
        <v>347</v>
      </c>
      <c r="E124" s="16">
        <f>TRUNC(일위대가목록!E51,0)</f>
        <v>0</v>
      </c>
      <c r="F124" s="16">
        <f t="shared" si="14"/>
        <v>0</v>
      </c>
      <c r="G124" s="16">
        <f>TRUNC(일위대가목록!F51,0)</f>
        <v>0</v>
      </c>
      <c r="H124" s="16">
        <f t="shared" si="15"/>
        <v>0</v>
      </c>
      <c r="I124" s="16">
        <f>TRUNC(일위대가목록!G51,0)</f>
        <v>0</v>
      </c>
      <c r="J124" s="16">
        <f t="shared" si="16"/>
        <v>0</v>
      </c>
      <c r="K124" s="16">
        <f t="shared" si="17"/>
        <v>0</v>
      </c>
      <c r="L124" s="16">
        <f t="shared" si="18"/>
        <v>0</v>
      </c>
      <c r="M124" s="17" t="s">
        <v>334</v>
      </c>
      <c r="N124" s="2" t="s">
        <v>335</v>
      </c>
      <c r="O124" s="2" t="s">
        <v>52</v>
      </c>
      <c r="P124" s="2" t="s">
        <v>52</v>
      </c>
      <c r="Q124" s="2" t="s">
        <v>312</v>
      </c>
      <c r="R124" s="2" t="s">
        <v>65</v>
      </c>
      <c r="S124" s="2" t="s">
        <v>66</v>
      </c>
      <c r="T124" s="2" t="s">
        <v>66</v>
      </c>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2" t="s">
        <v>52</v>
      </c>
      <c r="AS124" s="2" t="s">
        <v>52</v>
      </c>
      <c r="AT124" s="3"/>
      <c r="AU124" s="2" t="s">
        <v>336</v>
      </c>
      <c r="AV124" s="3">
        <v>63</v>
      </c>
    </row>
    <row r="125" spans="1:48" ht="30" customHeight="1" x14ac:dyDescent="0.3">
      <c r="A125" s="17" t="s">
        <v>337</v>
      </c>
      <c r="B125" s="17" t="s">
        <v>338</v>
      </c>
      <c r="C125" s="17" t="s">
        <v>70</v>
      </c>
      <c r="D125" s="15">
        <v>379</v>
      </c>
      <c r="E125" s="16">
        <f>TRUNC(일위대가목록!E52,0)</f>
        <v>0</v>
      </c>
      <c r="F125" s="16">
        <f t="shared" si="14"/>
        <v>0</v>
      </c>
      <c r="G125" s="16">
        <f>TRUNC(일위대가목록!F52,0)</f>
        <v>0</v>
      </c>
      <c r="H125" s="16">
        <f t="shared" si="15"/>
        <v>0</v>
      </c>
      <c r="I125" s="16">
        <f>TRUNC(일위대가목록!G52,0)</f>
        <v>0</v>
      </c>
      <c r="J125" s="16">
        <f t="shared" si="16"/>
        <v>0</v>
      </c>
      <c r="K125" s="16">
        <f t="shared" si="17"/>
        <v>0</v>
      </c>
      <c r="L125" s="16">
        <f t="shared" si="18"/>
        <v>0</v>
      </c>
      <c r="M125" s="17" t="s">
        <v>339</v>
      </c>
      <c r="N125" s="2" t="s">
        <v>340</v>
      </c>
      <c r="O125" s="2" t="s">
        <v>52</v>
      </c>
      <c r="P125" s="2" t="s">
        <v>52</v>
      </c>
      <c r="Q125" s="2" t="s">
        <v>312</v>
      </c>
      <c r="R125" s="2" t="s">
        <v>65</v>
      </c>
      <c r="S125" s="2" t="s">
        <v>66</v>
      </c>
      <c r="T125" s="2" t="s">
        <v>66</v>
      </c>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2" t="s">
        <v>52</v>
      </c>
      <c r="AS125" s="2" t="s">
        <v>52</v>
      </c>
      <c r="AT125" s="3"/>
      <c r="AU125" s="2" t="s">
        <v>341</v>
      </c>
      <c r="AV125" s="3">
        <v>64</v>
      </c>
    </row>
    <row r="126" spans="1:48" ht="30" customHeight="1" x14ac:dyDescent="0.3">
      <c r="A126" s="17" t="s">
        <v>342</v>
      </c>
      <c r="B126" s="17" t="s">
        <v>343</v>
      </c>
      <c r="C126" s="17" t="s">
        <v>344</v>
      </c>
      <c r="D126" s="15">
        <v>13</v>
      </c>
      <c r="E126" s="16">
        <f>TRUNC(일위대가목록!E53,0)</f>
        <v>0</v>
      </c>
      <c r="F126" s="16">
        <f t="shared" si="14"/>
        <v>0</v>
      </c>
      <c r="G126" s="16">
        <f>TRUNC(일위대가목록!F53,0)</f>
        <v>0</v>
      </c>
      <c r="H126" s="16">
        <f t="shared" si="15"/>
        <v>0</v>
      </c>
      <c r="I126" s="16">
        <f>TRUNC(일위대가목록!G53,0)</f>
        <v>0</v>
      </c>
      <c r="J126" s="16">
        <f t="shared" si="16"/>
        <v>0</v>
      </c>
      <c r="K126" s="16">
        <f t="shared" si="17"/>
        <v>0</v>
      </c>
      <c r="L126" s="16">
        <f t="shared" si="18"/>
        <v>0</v>
      </c>
      <c r="M126" s="17" t="s">
        <v>345</v>
      </c>
      <c r="N126" s="2" t="s">
        <v>346</v>
      </c>
      <c r="O126" s="2" t="s">
        <v>52</v>
      </c>
      <c r="P126" s="2" t="s">
        <v>52</v>
      </c>
      <c r="Q126" s="2" t="s">
        <v>312</v>
      </c>
      <c r="R126" s="2" t="s">
        <v>65</v>
      </c>
      <c r="S126" s="2" t="s">
        <v>66</v>
      </c>
      <c r="T126" s="2" t="s">
        <v>66</v>
      </c>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2" t="s">
        <v>52</v>
      </c>
      <c r="AS126" s="2" t="s">
        <v>52</v>
      </c>
      <c r="AT126" s="3"/>
      <c r="AU126" s="2" t="s">
        <v>347</v>
      </c>
      <c r="AV126" s="3">
        <v>65</v>
      </c>
    </row>
    <row r="127" spans="1:48" ht="30" customHeight="1" x14ac:dyDescent="0.3">
      <c r="A127" s="17" t="s">
        <v>348</v>
      </c>
      <c r="B127" s="17" t="s">
        <v>349</v>
      </c>
      <c r="C127" s="17" t="s">
        <v>62</v>
      </c>
      <c r="D127" s="15">
        <v>5</v>
      </c>
      <c r="E127" s="16">
        <f>TRUNC(일위대가목록!E54,0)</f>
        <v>0</v>
      </c>
      <c r="F127" s="16">
        <f t="shared" si="14"/>
        <v>0</v>
      </c>
      <c r="G127" s="16">
        <f>TRUNC(일위대가목록!F54,0)</f>
        <v>0</v>
      </c>
      <c r="H127" s="16">
        <f t="shared" si="15"/>
        <v>0</v>
      </c>
      <c r="I127" s="16">
        <f>TRUNC(일위대가목록!G54,0)</f>
        <v>0</v>
      </c>
      <c r="J127" s="16">
        <f t="shared" si="16"/>
        <v>0</v>
      </c>
      <c r="K127" s="16">
        <f t="shared" si="17"/>
        <v>0</v>
      </c>
      <c r="L127" s="16">
        <f t="shared" si="18"/>
        <v>0</v>
      </c>
      <c r="M127" s="17" t="s">
        <v>350</v>
      </c>
      <c r="N127" s="2" t="s">
        <v>351</v>
      </c>
      <c r="O127" s="2" t="s">
        <v>52</v>
      </c>
      <c r="P127" s="2" t="s">
        <v>52</v>
      </c>
      <c r="Q127" s="2" t="s">
        <v>312</v>
      </c>
      <c r="R127" s="2" t="s">
        <v>65</v>
      </c>
      <c r="S127" s="2" t="s">
        <v>66</v>
      </c>
      <c r="T127" s="2" t="s">
        <v>66</v>
      </c>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2" t="s">
        <v>52</v>
      </c>
      <c r="AS127" s="2" t="s">
        <v>52</v>
      </c>
      <c r="AT127" s="3"/>
      <c r="AU127" s="2" t="s">
        <v>352</v>
      </c>
      <c r="AV127" s="3">
        <v>66</v>
      </c>
    </row>
    <row r="128" spans="1:48" ht="30" customHeight="1" x14ac:dyDescent="0.3">
      <c r="A128" s="17" t="s">
        <v>353</v>
      </c>
      <c r="B128" s="17" t="s">
        <v>354</v>
      </c>
      <c r="C128" s="17" t="s">
        <v>62</v>
      </c>
      <c r="D128" s="15">
        <v>37</v>
      </c>
      <c r="E128" s="16">
        <f>TRUNC(일위대가목록!E55,0)</f>
        <v>0</v>
      </c>
      <c r="F128" s="16">
        <f t="shared" si="14"/>
        <v>0</v>
      </c>
      <c r="G128" s="16">
        <f>TRUNC(일위대가목록!F55,0)</f>
        <v>0</v>
      </c>
      <c r="H128" s="16">
        <f t="shared" si="15"/>
        <v>0</v>
      </c>
      <c r="I128" s="16">
        <f>TRUNC(일위대가목록!G55,0)</f>
        <v>0</v>
      </c>
      <c r="J128" s="16">
        <f t="shared" si="16"/>
        <v>0</v>
      </c>
      <c r="K128" s="16">
        <f t="shared" si="17"/>
        <v>0</v>
      </c>
      <c r="L128" s="16">
        <f t="shared" si="18"/>
        <v>0</v>
      </c>
      <c r="M128" s="17" t="s">
        <v>355</v>
      </c>
      <c r="N128" s="2" t="s">
        <v>356</v>
      </c>
      <c r="O128" s="2" t="s">
        <v>52</v>
      </c>
      <c r="P128" s="2" t="s">
        <v>52</v>
      </c>
      <c r="Q128" s="2" t="s">
        <v>312</v>
      </c>
      <c r="R128" s="2" t="s">
        <v>65</v>
      </c>
      <c r="S128" s="2" t="s">
        <v>66</v>
      </c>
      <c r="T128" s="2" t="s">
        <v>66</v>
      </c>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2" t="s">
        <v>52</v>
      </c>
      <c r="AS128" s="2" t="s">
        <v>52</v>
      </c>
      <c r="AT128" s="3"/>
      <c r="AU128" s="2" t="s">
        <v>357</v>
      </c>
      <c r="AV128" s="3">
        <v>67</v>
      </c>
    </row>
    <row r="129" spans="1:48" ht="30" customHeight="1" x14ac:dyDescent="0.3">
      <c r="A129" s="17" t="s">
        <v>358</v>
      </c>
      <c r="B129" s="17" t="s">
        <v>359</v>
      </c>
      <c r="C129" s="17" t="s">
        <v>62</v>
      </c>
      <c r="D129" s="15">
        <v>84</v>
      </c>
      <c r="E129" s="16">
        <f>TRUNC(일위대가목록!E56,0)</f>
        <v>0</v>
      </c>
      <c r="F129" s="16">
        <f t="shared" si="14"/>
        <v>0</v>
      </c>
      <c r="G129" s="16">
        <f>TRUNC(일위대가목록!F56,0)</f>
        <v>0</v>
      </c>
      <c r="H129" s="16">
        <f t="shared" si="15"/>
        <v>0</v>
      </c>
      <c r="I129" s="16">
        <f>TRUNC(일위대가목록!G56,0)</f>
        <v>0</v>
      </c>
      <c r="J129" s="16">
        <f t="shared" si="16"/>
        <v>0</v>
      </c>
      <c r="K129" s="16">
        <f t="shared" si="17"/>
        <v>0</v>
      </c>
      <c r="L129" s="16">
        <f t="shared" si="18"/>
        <v>0</v>
      </c>
      <c r="M129" s="17" t="s">
        <v>360</v>
      </c>
      <c r="N129" s="2" t="s">
        <v>361</v>
      </c>
      <c r="O129" s="2" t="s">
        <v>52</v>
      </c>
      <c r="P129" s="2" t="s">
        <v>52</v>
      </c>
      <c r="Q129" s="2" t="s">
        <v>312</v>
      </c>
      <c r="R129" s="2" t="s">
        <v>65</v>
      </c>
      <c r="S129" s="2" t="s">
        <v>66</v>
      </c>
      <c r="T129" s="2" t="s">
        <v>66</v>
      </c>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2" t="s">
        <v>52</v>
      </c>
      <c r="AS129" s="2" t="s">
        <v>52</v>
      </c>
      <c r="AT129" s="3"/>
      <c r="AU129" s="2" t="s">
        <v>362</v>
      </c>
      <c r="AV129" s="3">
        <v>68</v>
      </c>
    </row>
    <row r="130" spans="1:48" ht="30" customHeight="1" x14ac:dyDescent="0.3">
      <c r="A130" s="17" t="s">
        <v>363</v>
      </c>
      <c r="B130" s="17" t="s">
        <v>359</v>
      </c>
      <c r="C130" s="17" t="s">
        <v>62</v>
      </c>
      <c r="D130" s="15">
        <v>14</v>
      </c>
      <c r="E130" s="16">
        <f>TRUNC(일위대가목록!E57,0)</f>
        <v>0</v>
      </c>
      <c r="F130" s="16">
        <f t="shared" si="14"/>
        <v>0</v>
      </c>
      <c r="G130" s="16">
        <f>TRUNC(일위대가목록!F57,0)</f>
        <v>0</v>
      </c>
      <c r="H130" s="16">
        <f t="shared" si="15"/>
        <v>0</v>
      </c>
      <c r="I130" s="16">
        <f>TRUNC(일위대가목록!G57,0)</f>
        <v>0</v>
      </c>
      <c r="J130" s="16">
        <f t="shared" si="16"/>
        <v>0</v>
      </c>
      <c r="K130" s="16">
        <f t="shared" si="17"/>
        <v>0</v>
      </c>
      <c r="L130" s="16">
        <f t="shared" si="18"/>
        <v>0</v>
      </c>
      <c r="M130" s="17" t="s">
        <v>364</v>
      </c>
      <c r="N130" s="2" t="s">
        <v>365</v>
      </c>
      <c r="O130" s="2" t="s">
        <v>52</v>
      </c>
      <c r="P130" s="2" t="s">
        <v>52</v>
      </c>
      <c r="Q130" s="2" t="s">
        <v>312</v>
      </c>
      <c r="R130" s="2" t="s">
        <v>65</v>
      </c>
      <c r="S130" s="2" t="s">
        <v>66</v>
      </c>
      <c r="T130" s="2" t="s">
        <v>66</v>
      </c>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2" t="s">
        <v>52</v>
      </c>
      <c r="AS130" s="2" t="s">
        <v>52</v>
      </c>
      <c r="AT130" s="3"/>
      <c r="AU130" s="2" t="s">
        <v>366</v>
      </c>
      <c r="AV130" s="3">
        <v>69</v>
      </c>
    </row>
    <row r="131" spans="1:48" ht="30" customHeight="1" x14ac:dyDescent="0.3">
      <c r="A131" s="17" t="s">
        <v>367</v>
      </c>
      <c r="B131" s="17" t="s">
        <v>368</v>
      </c>
      <c r="C131" s="17" t="s">
        <v>62</v>
      </c>
      <c r="D131" s="15">
        <v>9</v>
      </c>
      <c r="E131" s="16">
        <f>TRUNC(일위대가목록!E58,0)</f>
        <v>0</v>
      </c>
      <c r="F131" s="16">
        <f t="shared" si="14"/>
        <v>0</v>
      </c>
      <c r="G131" s="16">
        <f>TRUNC(일위대가목록!F58,0)</f>
        <v>0</v>
      </c>
      <c r="H131" s="16">
        <f t="shared" si="15"/>
        <v>0</v>
      </c>
      <c r="I131" s="16">
        <f>TRUNC(일위대가목록!G58,0)</f>
        <v>0</v>
      </c>
      <c r="J131" s="16">
        <f t="shared" si="16"/>
        <v>0</v>
      </c>
      <c r="K131" s="16">
        <f t="shared" si="17"/>
        <v>0</v>
      </c>
      <c r="L131" s="16">
        <f t="shared" si="18"/>
        <v>0</v>
      </c>
      <c r="M131" s="17" t="s">
        <v>369</v>
      </c>
      <c r="N131" s="2" t="s">
        <v>370</v>
      </c>
      <c r="O131" s="2" t="s">
        <v>52</v>
      </c>
      <c r="P131" s="2" t="s">
        <v>52</v>
      </c>
      <c r="Q131" s="2" t="s">
        <v>312</v>
      </c>
      <c r="R131" s="2" t="s">
        <v>65</v>
      </c>
      <c r="S131" s="2" t="s">
        <v>66</v>
      </c>
      <c r="T131" s="2" t="s">
        <v>66</v>
      </c>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2" t="s">
        <v>52</v>
      </c>
      <c r="AS131" s="2" t="s">
        <v>52</v>
      </c>
      <c r="AT131" s="3"/>
      <c r="AU131" s="2" t="s">
        <v>371</v>
      </c>
      <c r="AV131" s="3">
        <v>70</v>
      </c>
    </row>
    <row r="132" spans="1:48" ht="30" customHeight="1" x14ac:dyDescent="0.3">
      <c r="A132" s="17" t="s">
        <v>372</v>
      </c>
      <c r="B132" s="17" t="s">
        <v>373</v>
      </c>
      <c r="C132" s="17" t="s">
        <v>70</v>
      </c>
      <c r="D132" s="15">
        <v>6</v>
      </c>
      <c r="E132" s="16">
        <f>TRUNC(일위대가목록!E59,0)</f>
        <v>0</v>
      </c>
      <c r="F132" s="16">
        <f t="shared" si="14"/>
        <v>0</v>
      </c>
      <c r="G132" s="16">
        <f>TRUNC(일위대가목록!F59,0)</f>
        <v>0</v>
      </c>
      <c r="H132" s="16">
        <f t="shared" si="15"/>
        <v>0</v>
      </c>
      <c r="I132" s="16">
        <f>TRUNC(일위대가목록!G59,0)</f>
        <v>0</v>
      </c>
      <c r="J132" s="16">
        <f t="shared" si="16"/>
        <v>0</v>
      </c>
      <c r="K132" s="16">
        <f t="shared" si="17"/>
        <v>0</v>
      </c>
      <c r="L132" s="16">
        <f t="shared" si="18"/>
        <v>0</v>
      </c>
      <c r="M132" s="17" t="s">
        <v>374</v>
      </c>
      <c r="N132" s="2" t="s">
        <v>375</v>
      </c>
      <c r="O132" s="2" t="s">
        <v>52</v>
      </c>
      <c r="P132" s="2" t="s">
        <v>52</v>
      </c>
      <c r="Q132" s="2" t="s">
        <v>312</v>
      </c>
      <c r="R132" s="2" t="s">
        <v>65</v>
      </c>
      <c r="S132" s="2" t="s">
        <v>66</v>
      </c>
      <c r="T132" s="2" t="s">
        <v>66</v>
      </c>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2" t="s">
        <v>52</v>
      </c>
      <c r="AS132" s="2" t="s">
        <v>52</v>
      </c>
      <c r="AT132" s="3"/>
      <c r="AU132" s="2" t="s">
        <v>376</v>
      </c>
      <c r="AV132" s="3">
        <v>71</v>
      </c>
    </row>
    <row r="133" spans="1:48" ht="30" customHeight="1" x14ac:dyDescent="0.3">
      <c r="A133" s="17" t="s">
        <v>377</v>
      </c>
      <c r="B133" s="17" t="s">
        <v>378</v>
      </c>
      <c r="C133" s="17" t="s">
        <v>70</v>
      </c>
      <c r="D133" s="15">
        <v>2</v>
      </c>
      <c r="E133" s="16">
        <f>TRUNC(일위대가목록!E60,0)</f>
        <v>0</v>
      </c>
      <c r="F133" s="16">
        <f t="shared" si="14"/>
        <v>0</v>
      </c>
      <c r="G133" s="16">
        <f>TRUNC(일위대가목록!F60,0)</f>
        <v>0</v>
      </c>
      <c r="H133" s="16">
        <f t="shared" si="15"/>
        <v>0</v>
      </c>
      <c r="I133" s="16">
        <f>TRUNC(일위대가목록!G60,0)</f>
        <v>0</v>
      </c>
      <c r="J133" s="16">
        <f t="shared" si="16"/>
        <v>0</v>
      </c>
      <c r="K133" s="16">
        <f t="shared" si="17"/>
        <v>0</v>
      </c>
      <c r="L133" s="16">
        <f t="shared" si="18"/>
        <v>0</v>
      </c>
      <c r="M133" s="17" t="s">
        <v>379</v>
      </c>
      <c r="N133" s="2" t="s">
        <v>380</v>
      </c>
      <c r="O133" s="2" t="s">
        <v>52</v>
      </c>
      <c r="P133" s="2" t="s">
        <v>52</v>
      </c>
      <c r="Q133" s="2" t="s">
        <v>312</v>
      </c>
      <c r="R133" s="2" t="s">
        <v>65</v>
      </c>
      <c r="S133" s="2" t="s">
        <v>66</v>
      </c>
      <c r="T133" s="2" t="s">
        <v>66</v>
      </c>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2" t="s">
        <v>52</v>
      </c>
      <c r="AS133" s="2" t="s">
        <v>52</v>
      </c>
      <c r="AT133" s="3"/>
      <c r="AU133" s="2" t="s">
        <v>381</v>
      </c>
      <c r="AV133" s="3">
        <v>72</v>
      </c>
    </row>
    <row r="134" spans="1:48" ht="30" customHeight="1" x14ac:dyDescent="0.3">
      <c r="A134" s="17" t="s">
        <v>377</v>
      </c>
      <c r="B134" s="17" t="s">
        <v>382</v>
      </c>
      <c r="C134" s="17" t="s">
        <v>70</v>
      </c>
      <c r="D134" s="15">
        <v>4</v>
      </c>
      <c r="E134" s="16">
        <f>TRUNC(일위대가목록!E61,0)</f>
        <v>0</v>
      </c>
      <c r="F134" s="16">
        <f t="shared" si="14"/>
        <v>0</v>
      </c>
      <c r="G134" s="16">
        <f>TRUNC(일위대가목록!F61,0)</f>
        <v>0</v>
      </c>
      <c r="H134" s="16">
        <f t="shared" si="15"/>
        <v>0</v>
      </c>
      <c r="I134" s="16">
        <f>TRUNC(일위대가목록!G61,0)</f>
        <v>0</v>
      </c>
      <c r="J134" s="16">
        <f t="shared" si="16"/>
        <v>0</v>
      </c>
      <c r="K134" s="16">
        <f t="shared" si="17"/>
        <v>0</v>
      </c>
      <c r="L134" s="16">
        <f t="shared" si="18"/>
        <v>0</v>
      </c>
      <c r="M134" s="17" t="s">
        <v>383</v>
      </c>
      <c r="N134" s="2" t="s">
        <v>384</v>
      </c>
      <c r="O134" s="2" t="s">
        <v>52</v>
      </c>
      <c r="P134" s="2" t="s">
        <v>52</v>
      </c>
      <c r="Q134" s="2" t="s">
        <v>312</v>
      </c>
      <c r="R134" s="2" t="s">
        <v>65</v>
      </c>
      <c r="S134" s="2" t="s">
        <v>66</v>
      </c>
      <c r="T134" s="2" t="s">
        <v>66</v>
      </c>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2" t="s">
        <v>52</v>
      </c>
      <c r="AS134" s="2" t="s">
        <v>52</v>
      </c>
      <c r="AT134" s="3"/>
      <c r="AU134" s="2" t="s">
        <v>385</v>
      </c>
      <c r="AV134" s="3">
        <v>73</v>
      </c>
    </row>
    <row r="135" spans="1:48" ht="30" customHeight="1" x14ac:dyDescent="0.3">
      <c r="A135" s="17" t="s">
        <v>372</v>
      </c>
      <c r="B135" s="17" t="s">
        <v>386</v>
      </c>
      <c r="C135" s="17" t="s">
        <v>70</v>
      </c>
      <c r="D135" s="15">
        <v>92</v>
      </c>
      <c r="E135" s="16">
        <f>TRUNC(일위대가목록!E62,0)</f>
        <v>0</v>
      </c>
      <c r="F135" s="16">
        <f t="shared" si="14"/>
        <v>0</v>
      </c>
      <c r="G135" s="16">
        <f>TRUNC(일위대가목록!F62,0)</f>
        <v>0</v>
      </c>
      <c r="H135" s="16">
        <f t="shared" si="15"/>
        <v>0</v>
      </c>
      <c r="I135" s="16">
        <f>TRUNC(일위대가목록!G62,0)</f>
        <v>0</v>
      </c>
      <c r="J135" s="16">
        <f t="shared" si="16"/>
        <v>0</v>
      </c>
      <c r="K135" s="16">
        <f t="shared" si="17"/>
        <v>0</v>
      </c>
      <c r="L135" s="16">
        <f t="shared" si="18"/>
        <v>0</v>
      </c>
      <c r="M135" s="17" t="s">
        <v>387</v>
      </c>
      <c r="N135" s="2" t="s">
        <v>388</v>
      </c>
      <c r="O135" s="2" t="s">
        <v>52</v>
      </c>
      <c r="P135" s="2" t="s">
        <v>52</v>
      </c>
      <c r="Q135" s="2" t="s">
        <v>312</v>
      </c>
      <c r="R135" s="2" t="s">
        <v>65</v>
      </c>
      <c r="S135" s="2" t="s">
        <v>66</v>
      </c>
      <c r="T135" s="2" t="s">
        <v>66</v>
      </c>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2" t="s">
        <v>52</v>
      </c>
      <c r="AS135" s="2" t="s">
        <v>52</v>
      </c>
      <c r="AT135" s="3"/>
      <c r="AU135" s="2" t="s">
        <v>389</v>
      </c>
      <c r="AV135" s="3">
        <v>74</v>
      </c>
    </row>
    <row r="136" spans="1:48" ht="30" customHeight="1" x14ac:dyDescent="0.3">
      <c r="A136" s="17" t="s">
        <v>372</v>
      </c>
      <c r="B136" s="17" t="s">
        <v>390</v>
      </c>
      <c r="C136" s="17" t="s">
        <v>70</v>
      </c>
      <c r="D136" s="15">
        <v>21</v>
      </c>
      <c r="E136" s="16">
        <f>TRUNC(일위대가목록!E63,0)</f>
        <v>0</v>
      </c>
      <c r="F136" s="16">
        <f t="shared" si="14"/>
        <v>0</v>
      </c>
      <c r="G136" s="16">
        <f>TRUNC(일위대가목록!F63,0)</f>
        <v>0</v>
      </c>
      <c r="H136" s="16">
        <f t="shared" si="15"/>
        <v>0</v>
      </c>
      <c r="I136" s="16">
        <f>TRUNC(일위대가목록!G63,0)</f>
        <v>0</v>
      </c>
      <c r="J136" s="16">
        <f t="shared" si="16"/>
        <v>0</v>
      </c>
      <c r="K136" s="16">
        <f t="shared" si="17"/>
        <v>0</v>
      </c>
      <c r="L136" s="16">
        <f t="shared" si="18"/>
        <v>0</v>
      </c>
      <c r="M136" s="17" t="s">
        <v>391</v>
      </c>
      <c r="N136" s="2" t="s">
        <v>392</v>
      </c>
      <c r="O136" s="2" t="s">
        <v>52</v>
      </c>
      <c r="P136" s="2" t="s">
        <v>52</v>
      </c>
      <c r="Q136" s="2" t="s">
        <v>312</v>
      </c>
      <c r="R136" s="2" t="s">
        <v>65</v>
      </c>
      <c r="S136" s="2" t="s">
        <v>66</v>
      </c>
      <c r="T136" s="2" t="s">
        <v>66</v>
      </c>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2" t="s">
        <v>52</v>
      </c>
      <c r="AS136" s="2" t="s">
        <v>52</v>
      </c>
      <c r="AT136" s="3"/>
      <c r="AU136" s="2" t="s">
        <v>393</v>
      </c>
      <c r="AV136" s="3">
        <v>75</v>
      </c>
    </row>
    <row r="137" spans="1:48" ht="30" customHeight="1" x14ac:dyDescent="0.3">
      <c r="A137" s="17" t="s">
        <v>372</v>
      </c>
      <c r="B137" s="17" t="s">
        <v>394</v>
      </c>
      <c r="C137" s="17" t="s">
        <v>70</v>
      </c>
      <c r="D137" s="15">
        <v>5</v>
      </c>
      <c r="E137" s="16">
        <f>TRUNC(일위대가목록!E64,0)</f>
        <v>0</v>
      </c>
      <c r="F137" s="16">
        <f t="shared" si="14"/>
        <v>0</v>
      </c>
      <c r="G137" s="16">
        <f>TRUNC(일위대가목록!F64,0)</f>
        <v>0</v>
      </c>
      <c r="H137" s="16">
        <f t="shared" si="15"/>
        <v>0</v>
      </c>
      <c r="I137" s="16">
        <f>TRUNC(일위대가목록!G64,0)</f>
        <v>0</v>
      </c>
      <c r="J137" s="16">
        <f t="shared" si="16"/>
        <v>0</v>
      </c>
      <c r="K137" s="16">
        <f t="shared" si="17"/>
        <v>0</v>
      </c>
      <c r="L137" s="16">
        <f t="shared" si="18"/>
        <v>0</v>
      </c>
      <c r="M137" s="17" t="s">
        <v>395</v>
      </c>
      <c r="N137" s="2" t="s">
        <v>396</v>
      </c>
      <c r="O137" s="2" t="s">
        <v>52</v>
      </c>
      <c r="P137" s="2" t="s">
        <v>52</v>
      </c>
      <c r="Q137" s="2" t="s">
        <v>312</v>
      </c>
      <c r="R137" s="2" t="s">
        <v>65</v>
      </c>
      <c r="S137" s="2" t="s">
        <v>66</v>
      </c>
      <c r="T137" s="2" t="s">
        <v>66</v>
      </c>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2" t="s">
        <v>52</v>
      </c>
      <c r="AS137" s="2" t="s">
        <v>52</v>
      </c>
      <c r="AT137" s="3"/>
      <c r="AU137" s="2" t="s">
        <v>397</v>
      </c>
      <c r="AV137" s="3">
        <v>76</v>
      </c>
    </row>
    <row r="138" spans="1:48" ht="30" customHeight="1" x14ac:dyDescent="0.3">
      <c r="A138" s="17" t="s">
        <v>372</v>
      </c>
      <c r="B138" s="17" t="s">
        <v>398</v>
      </c>
      <c r="C138" s="17" t="s">
        <v>70</v>
      </c>
      <c r="D138" s="15">
        <v>2</v>
      </c>
      <c r="E138" s="16">
        <f>TRUNC(일위대가목록!E65,0)</f>
        <v>0</v>
      </c>
      <c r="F138" s="16">
        <f t="shared" si="14"/>
        <v>0</v>
      </c>
      <c r="G138" s="16">
        <f>TRUNC(일위대가목록!F65,0)</f>
        <v>0</v>
      </c>
      <c r="H138" s="16">
        <f t="shared" si="15"/>
        <v>0</v>
      </c>
      <c r="I138" s="16">
        <f>TRUNC(일위대가목록!G65,0)</f>
        <v>0</v>
      </c>
      <c r="J138" s="16">
        <f t="shared" si="16"/>
        <v>0</v>
      </c>
      <c r="K138" s="16">
        <f t="shared" si="17"/>
        <v>0</v>
      </c>
      <c r="L138" s="16">
        <f t="shared" si="18"/>
        <v>0</v>
      </c>
      <c r="M138" s="17" t="s">
        <v>399</v>
      </c>
      <c r="N138" s="2" t="s">
        <v>400</v>
      </c>
      <c r="O138" s="2" t="s">
        <v>52</v>
      </c>
      <c r="P138" s="2" t="s">
        <v>52</v>
      </c>
      <c r="Q138" s="2" t="s">
        <v>312</v>
      </c>
      <c r="R138" s="2" t="s">
        <v>65</v>
      </c>
      <c r="S138" s="2" t="s">
        <v>66</v>
      </c>
      <c r="T138" s="2" t="s">
        <v>66</v>
      </c>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2" t="s">
        <v>52</v>
      </c>
      <c r="AS138" s="2" t="s">
        <v>52</v>
      </c>
      <c r="AT138" s="3"/>
      <c r="AU138" s="2" t="s">
        <v>401</v>
      </c>
      <c r="AV138" s="3">
        <v>77</v>
      </c>
    </row>
    <row r="139" spans="1:48" ht="30" customHeight="1" x14ac:dyDescent="0.3">
      <c r="A139" s="17" t="s">
        <v>372</v>
      </c>
      <c r="B139" s="17" t="s">
        <v>402</v>
      </c>
      <c r="C139" s="17" t="s">
        <v>70</v>
      </c>
      <c r="D139" s="15">
        <v>3</v>
      </c>
      <c r="E139" s="16">
        <f>TRUNC(일위대가목록!E66,0)</f>
        <v>0</v>
      </c>
      <c r="F139" s="16">
        <f t="shared" si="14"/>
        <v>0</v>
      </c>
      <c r="G139" s="16">
        <f>TRUNC(일위대가목록!F66,0)</f>
        <v>0</v>
      </c>
      <c r="H139" s="16">
        <f t="shared" si="15"/>
        <v>0</v>
      </c>
      <c r="I139" s="16">
        <f>TRUNC(일위대가목록!G66,0)</f>
        <v>0</v>
      </c>
      <c r="J139" s="16">
        <f t="shared" si="16"/>
        <v>0</v>
      </c>
      <c r="K139" s="16">
        <f t="shared" si="17"/>
        <v>0</v>
      </c>
      <c r="L139" s="16">
        <f t="shared" si="18"/>
        <v>0</v>
      </c>
      <c r="M139" s="17" t="s">
        <v>403</v>
      </c>
      <c r="N139" s="2" t="s">
        <v>404</v>
      </c>
      <c r="O139" s="2" t="s">
        <v>52</v>
      </c>
      <c r="P139" s="2" t="s">
        <v>52</v>
      </c>
      <c r="Q139" s="2" t="s">
        <v>312</v>
      </c>
      <c r="R139" s="2" t="s">
        <v>65</v>
      </c>
      <c r="S139" s="2" t="s">
        <v>66</v>
      </c>
      <c r="T139" s="2" t="s">
        <v>66</v>
      </c>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2" t="s">
        <v>52</v>
      </c>
      <c r="AS139" s="2" t="s">
        <v>52</v>
      </c>
      <c r="AT139" s="3"/>
      <c r="AU139" s="2" t="s">
        <v>405</v>
      </c>
      <c r="AV139" s="3">
        <v>78</v>
      </c>
    </row>
    <row r="140" spans="1:48" ht="30" customHeight="1" x14ac:dyDescent="0.3">
      <c r="A140" s="17" t="s">
        <v>406</v>
      </c>
      <c r="B140" s="17" t="s">
        <v>407</v>
      </c>
      <c r="C140" s="17" t="s">
        <v>70</v>
      </c>
      <c r="D140" s="15">
        <v>21</v>
      </c>
      <c r="E140" s="16">
        <f>TRUNC(일위대가목록!E67,0)</f>
        <v>0</v>
      </c>
      <c r="F140" s="16">
        <f t="shared" si="14"/>
        <v>0</v>
      </c>
      <c r="G140" s="16">
        <f>TRUNC(일위대가목록!F67,0)</f>
        <v>0</v>
      </c>
      <c r="H140" s="16">
        <f t="shared" si="15"/>
        <v>0</v>
      </c>
      <c r="I140" s="16">
        <f>TRUNC(일위대가목록!G67,0)</f>
        <v>0</v>
      </c>
      <c r="J140" s="16">
        <f t="shared" si="16"/>
        <v>0</v>
      </c>
      <c r="K140" s="16">
        <f t="shared" si="17"/>
        <v>0</v>
      </c>
      <c r="L140" s="16">
        <f t="shared" si="18"/>
        <v>0</v>
      </c>
      <c r="M140" s="17" t="s">
        <v>408</v>
      </c>
      <c r="N140" s="2" t="s">
        <v>409</v>
      </c>
      <c r="O140" s="2" t="s">
        <v>52</v>
      </c>
      <c r="P140" s="2" t="s">
        <v>52</v>
      </c>
      <c r="Q140" s="2" t="s">
        <v>312</v>
      </c>
      <c r="R140" s="2" t="s">
        <v>65</v>
      </c>
      <c r="S140" s="2" t="s">
        <v>66</v>
      </c>
      <c r="T140" s="2" t="s">
        <v>66</v>
      </c>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2" t="s">
        <v>52</v>
      </c>
      <c r="AS140" s="2" t="s">
        <v>52</v>
      </c>
      <c r="AT140" s="3"/>
      <c r="AU140" s="2" t="s">
        <v>410</v>
      </c>
      <c r="AV140" s="3">
        <v>79</v>
      </c>
    </row>
    <row r="141" spans="1:48" ht="30" customHeight="1" x14ac:dyDescent="0.3">
      <c r="A141" s="17" t="s">
        <v>411</v>
      </c>
      <c r="B141" s="17" t="s">
        <v>407</v>
      </c>
      <c r="C141" s="17" t="s">
        <v>70</v>
      </c>
      <c r="D141" s="15">
        <v>54</v>
      </c>
      <c r="E141" s="16">
        <f>TRUNC(일위대가목록!E68,0)</f>
        <v>0</v>
      </c>
      <c r="F141" s="16">
        <f t="shared" si="14"/>
        <v>0</v>
      </c>
      <c r="G141" s="16">
        <f>TRUNC(일위대가목록!F68,0)</f>
        <v>0</v>
      </c>
      <c r="H141" s="16">
        <f t="shared" si="15"/>
        <v>0</v>
      </c>
      <c r="I141" s="16">
        <f>TRUNC(일위대가목록!G68,0)</f>
        <v>0</v>
      </c>
      <c r="J141" s="16">
        <f t="shared" si="16"/>
        <v>0</v>
      </c>
      <c r="K141" s="16">
        <f t="shared" si="17"/>
        <v>0</v>
      </c>
      <c r="L141" s="16">
        <f t="shared" si="18"/>
        <v>0</v>
      </c>
      <c r="M141" s="17" t="s">
        <v>412</v>
      </c>
      <c r="N141" s="2" t="s">
        <v>413</v>
      </c>
      <c r="O141" s="2" t="s">
        <v>52</v>
      </c>
      <c r="P141" s="2" t="s">
        <v>52</v>
      </c>
      <c r="Q141" s="2" t="s">
        <v>312</v>
      </c>
      <c r="R141" s="2" t="s">
        <v>65</v>
      </c>
      <c r="S141" s="2" t="s">
        <v>66</v>
      </c>
      <c r="T141" s="2" t="s">
        <v>66</v>
      </c>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2" t="s">
        <v>52</v>
      </c>
      <c r="AS141" s="2" t="s">
        <v>52</v>
      </c>
      <c r="AT141" s="3"/>
      <c r="AU141" s="2" t="s">
        <v>414</v>
      </c>
      <c r="AV141" s="3">
        <v>80</v>
      </c>
    </row>
    <row r="142" spans="1:48" ht="30" customHeight="1" x14ac:dyDescent="0.3">
      <c r="A142" s="17" t="s">
        <v>415</v>
      </c>
      <c r="B142" s="17" t="s">
        <v>416</v>
      </c>
      <c r="C142" s="17" t="s">
        <v>70</v>
      </c>
      <c r="D142" s="15">
        <v>10</v>
      </c>
      <c r="E142" s="16">
        <f>TRUNC(일위대가목록!E69,0)</f>
        <v>0</v>
      </c>
      <c r="F142" s="16">
        <f t="shared" si="14"/>
        <v>0</v>
      </c>
      <c r="G142" s="16">
        <f>TRUNC(일위대가목록!F69,0)</f>
        <v>0</v>
      </c>
      <c r="H142" s="16">
        <f t="shared" si="15"/>
        <v>0</v>
      </c>
      <c r="I142" s="16">
        <f>TRUNC(일위대가목록!G69,0)</f>
        <v>0</v>
      </c>
      <c r="J142" s="16">
        <f t="shared" si="16"/>
        <v>0</v>
      </c>
      <c r="K142" s="16">
        <f t="shared" si="17"/>
        <v>0</v>
      </c>
      <c r="L142" s="16">
        <f t="shared" si="18"/>
        <v>0</v>
      </c>
      <c r="M142" s="17" t="s">
        <v>417</v>
      </c>
      <c r="N142" s="2" t="s">
        <v>418</v>
      </c>
      <c r="O142" s="2" t="s">
        <v>52</v>
      </c>
      <c r="P142" s="2" t="s">
        <v>52</v>
      </c>
      <c r="Q142" s="2" t="s">
        <v>312</v>
      </c>
      <c r="R142" s="2" t="s">
        <v>65</v>
      </c>
      <c r="S142" s="2" t="s">
        <v>66</v>
      </c>
      <c r="T142" s="2" t="s">
        <v>66</v>
      </c>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2" t="s">
        <v>52</v>
      </c>
      <c r="AS142" s="2" t="s">
        <v>52</v>
      </c>
      <c r="AT142" s="3"/>
      <c r="AU142" s="2" t="s">
        <v>419</v>
      </c>
      <c r="AV142" s="3">
        <v>81</v>
      </c>
    </row>
    <row r="143" spans="1:48" ht="30" customHeight="1" x14ac:dyDescent="0.3">
      <c r="A143" s="17" t="s">
        <v>420</v>
      </c>
      <c r="B143" s="17" t="s">
        <v>421</v>
      </c>
      <c r="C143" s="17" t="s">
        <v>70</v>
      </c>
      <c r="D143" s="15">
        <v>3</v>
      </c>
      <c r="E143" s="16">
        <f>TRUNC(일위대가목록!E70,0)</f>
        <v>0</v>
      </c>
      <c r="F143" s="16">
        <f t="shared" si="14"/>
        <v>0</v>
      </c>
      <c r="G143" s="16">
        <f>TRUNC(일위대가목록!F70,0)</f>
        <v>0</v>
      </c>
      <c r="H143" s="16">
        <f t="shared" si="15"/>
        <v>0</v>
      </c>
      <c r="I143" s="16">
        <f>TRUNC(일위대가목록!G70,0)</f>
        <v>0</v>
      </c>
      <c r="J143" s="16">
        <f t="shared" si="16"/>
        <v>0</v>
      </c>
      <c r="K143" s="16">
        <f t="shared" si="17"/>
        <v>0</v>
      </c>
      <c r="L143" s="16">
        <f t="shared" si="18"/>
        <v>0</v>
      </c>
      <c r="M143" s="17" t="s">
        <v>422</v>
      </c>
      <c r="N143" s="2" t="s">
        <v>423</v>
      </c>
      <c r="O143" s="2" t="s">
        <v>52</v>
      </c>
      <c r="P143" s="2" t="s">
        <v>52</v>
      </c>
      <c r="Q143" s="2" t="s">
        <v>312</v>
      </c>
      <c r="R143" s="2" t="s">
        <v>65</v>
      </c>
      <c r="S143" s="2" t="s">
        <v>66</v>
      </c>
      <c r="T143" s="2" t="s">
        <v>66</v>
      </c>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2" t="s">
        <v>52</v>
      </c>
      <c r="AS143" s="2" t="s">
        <v>52</v>
      </c>
      <c r="AT143" s="3"/>
      <c r="AU143" s="2" t="s">
        <v>424</v>
      </c>
      <c r="AV143" s="3">
        <v>82</v>
      </c>
    </row>
    <row r="144" spans="1:48" ht="30" customHeight="1" x14ac:dyDescent="0.3">
      <c r="A144" s="17" t="s">
        <v>425</v>
      </c>
      <c r="B144" s="17" t="s">
        <v>426</v>
      </c>
      <c r="C144" s="17" t="s">
        <v>62</v>
      </c>
      <c r="D144" s="15">
        <v>632</v>
      </c>
      <c r="E144" s="16">
        <f>TRUNC(일위대가목록!E71,0)</f>
        <v>0</v>
      </c>
      <c r="F144" s="16">
        <f t="shared" si="14"/>
        <v>0</v>
      </c>
      <c r="G144" s="16">
        <f>TRUNC(일위대가목록!F71,0)</f>
        <v>0</v>
      </c>
      <c r="H144" s="16">
        <f t="shared" si="15"/>
        <v>0</v>
      </c>
      <c r="I144" s="16">
        <f>TRUNC(일위대가목록!G71,0)</f>
        <v>0</v>
      </c>
      <c r="J144" s="16">
        <f t="shared" si="16"/>
        <v>0</v>
      </c>
      <c r="K144" s="16">
        <f t="shared" si="17"/>
        <v>0</v>
      </c>
      <c r="L144" s="16">
        <f t="shared" si="18"/>
        <v>0</v>
      </c>
      <c r="M144" s="17" t="s">
        <v>427</v>
      </c>
      <c r="N144" s="2" t="s">
        <v>428</v>
      </c>
      <c r="O144" s="2" t="s">
        <v>52</v>
      </c>
      <c r="P144" s="2" t="s">
        <v>52</v>
      </c>
      <c r="Q144" s="2" t="s">
        <v>312</v>
      </c>
      <c r="R144" s="2" t="s">
        <v>65</v>
      </c>
      <c r="S144" s="2" t="s">
        <v>66</v>
      </c>
      <c r="T144" s="2" t="s">
        <v>66</v>
      </c>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2" t="s">
        <v>52</v>
      </c>
      <c r="AS144" s="2" t="s">
        <v>52</v>
      </c>
      <c r="AT144" s="3"/>
      <c r="AU144" s="2" t="s">
        <v>429</v>
      </c>
      <c r="AV144" s="3">
        <v>83</v>
      </c>
    </row>
    <row r="145" spans="1:17" ht="30" customHeight="1" x14ac:dyDescent="0.3">
      <c r="A145" s="15"/>
      <c r="B145" s="15"/>
      <c r="C145" s="15"/>
      <c r="D145" s="15"/>
      <c r="E145" s="16"/>
      <c r="F145" s="16"/>
      <c r="G145" s="16"/>
      <c r="H145" s="16"/>
      <c r="I145" s="16"/>
      <c r="J145" s="16"/>
      <c r="K145" s="16"/>
      <c r="L145" s="16"/>
      <c r="M145" s="15"/>
      <c r="Q145" s="1" t="s">
        <v>312</v>
      </c>
    </row>
    <row r="146" spans="1:17" ht="30" customHeight="1" x14ac:dyDescent="0.3">
      <c r="A146" s="15"/>
      <c r="B146" s="15"/>
      <c r="C146" s="15"/>
      <c r="D146" s="15"/>
      <c r="E146" s="16"/>
      <c r="F146" s="16"/>
      <c r="G146" s="16"/>
      <c r="H146" s="16"/>
      <c r="I146" s="16"/>
      <c r="J146" s="16"/>
      <c r="K146" s="16"/>
      <c r="L146" s="16"/>
      <c r="M146" s="15"/>
      <c r="Q146" s="1" t="s">
        <v>312</v>
      </c>
    </row>
    <row r="147" spans="1:17" ht="30" customHeight="1" x14ac:dyDescent="0.3">
      <c r="A147" s="15"/>
      <c r="B147" s="15"/>
      <c r="C147" s="15"/>
      <c r="D147" s="15"/>
      <c r="E147" s="16"/>
      <c r="F147" s="16"/>
      <c r="G147" s="16"/>
      <c r="H147" s="16"/>
      <c r="I147" s="16"/>
      <c r="J147" s="16"/>
      <c r="K147" s="16"/>
      <c r="L147" s="16"/>
      <c r="M147" s="15"/>
      <c r="Q147" s="1" t="s">
        <v>312</v>
      </c>
    </row>
    <row r="148" spans="1:17" ht="30" customHeight="1" x14ac:dyDescent="0.3">
      <c r="A148" s="15"/>
      <c r="B148" s="15"/>
      <c r="C148" s="15"/>
      <c r="D148" s="15"/>
      <c r="E148" s="16"/>
      <c r="F148" s="16"/>
      <c r="G148" s="16"/>
      <c r="H148" s="16"/>
      <c r="I148" s="16"/>
      <c r="J148" s="16"/>
      <c r="K148" s="16"/>
      <c r="L148" s="16"/>
      <c r="M148" s="15"/>
      <c r="Q148" s="1" t="s">
        <v>312</v>
      </c>
    </row>
    <row r="149" spans="1:17" ht="30" customHeight="1" x14ac:dyDescent="0.3">
      <c r="A149" s="15"/>
      <c r="B149" s="15"/>
      <c r="C149" s="15"/>
      <c r="D149" s="15"/>
      <c r="E149" s="16"/>
      <c r="F149" s="16"/>
      <c r="G149" s="16"/>
      <c r="H149" s="16"/>
      <c r="I149" s="16"/>
      <c r="J149" s="16"/>
      <c r="K149" s="16"/>
      <c r="L149" s="16"/>
      <c r="M149" s="15"/>
      <c r="Q149" s="1" t="s">
        <v>312</v>
      </c>
    </row>
    <row r="150" spans="1:17" ht="30" customHeight="1" x14ac:dyDescent="0.3">
      <c r="A150" s="15"/>
      <c r="B150" s="15"/>
      <c r="C150" s="15"/>
      <c r="D150" s="15"/>
      <c r="E150" s="16"/>
      <c r="F150" s="16"/>
      <c r="G150" s="16"/>
      <c r="H150" s="16"/>
      <c r="I150" s="16"/>
      <c r="J150" s="16"/>
      <c r="K150" s="16"/>
      <c r="L150" s="16"/>
      <c r="M150" s="15"/>
      <c r="Q150" s="1" t="s">
        <v>312</v>
      </c>
    </row>
    <row r="151" spans="1:17" ht="30" customHeight="1" x14ac:dyDescent="0.3">
      <c r="A151" s="15"/>
      <c r="B151" s="15"/>
      <c r="C151" s="15"/>
      <c r="D151" s="15"/>
      <c r="E151" s="16"/>
      <c r="F151" s="16"/>
      <c r="G151" s="16"/>
      <c r="H151" s="16"/>
      <c r="I151" s="16"/>
      <c r="J151" s="16"/>
      <c r="K151" s="16"/>
      <c r="L151" s="16"/>
      <c r="M151" s="15"/>
      <c r="Q151" s="1" t="s">
        <v>312</v>
      </c>
    </row>
    <row r="152" spans="1:17" ht="30" customHeight="1" x14ac:dyDescent="0.3">
      <c r="A152" s="15"/>
      <c r="B152" s="15"/>
      <c r="C152" s="15"/>
      <c r="D152" s="15"/>
      <c r="E152" s="16"/>
      <c r="F152" s="16"/>
      <c r="G152" s="16"/>
      <c r="H152" s="16"/>
      <c r="I152" s="16"/>
      <c r="J152" s="16"/>
      <c r="K152" s="16"/>
      <c r="L152" s="16"/>
      <c r="M152" s="15"/>
      <c r="Q152" s="1" t="s">
        <v>312</v>
      </c>
    </row>
    <row r="153" spans="1:17" ht="30" customHeight="1" x14ac:dyDescent="0.3">
      <c r="A153" s="15"/>
      <c r="B153" s="15"/>
      <c r="C153" s="15"/>
      <c r="D153" s="15"/>
      <c r="E153" s="16"/>
      <c r="F153" s="16"/>
      <c r="G153" s="16"/>
      <c r="H153" s="16"/>
      <c r="I153" s="16"/>
      <c r="J153" s="16"/>
      <c r="K153" s="16"/>
      <c r="L153" s="16"/>
      <c r="M153" s="15"/>
      <c r="Q153" s="1" t="s">
        <v>312</v>
      </c>
    </row>
    <row r="154" spans="1:17" ht="30" customHeight="1" x14ac:dyDescent="0.3">
      <c r="A154" s="15"/>
      <c r="B154" s="15"/>
      <c r="C154" s="15"/>
      <c r="D154" s="15"/>
      <c r="E154" s="16"/>
      <c r="F154" s="16"/>
      <c r="G154" s="16"/>
      <c r="H154" s="16"/>
      <c r="I154" s="16"/>
      <c r="J154" s="16"/>
      <c r="K154" s="16"/>
      <c r="L154" s="16"/>
      <c r="M154" s="15"/>
      <c r="Q154" s="1" t="s">
        <v>312</v>
      </c>
    </row>
    <row r="155" spans="1:17" ht="30" customHeight="1" x14ac:dyDescent="0.3">
      <c r="A155" s="15"/>
      <c r="B155" s="15"/>
      <c r="C155" s="15"/>
      <c r="D155" s="15"/>
      <c r="E155" s="16"/>
      <c r="F155" s="16"/>
      <c r="G155" s="16"/>
      <c r="H155" s="16"/>
      <c r="I155" s="16"/>
      <c r="J155" s="16"/>
      <c r="K155" s="16"/>
      <c r="L155" s="16"/>
      <c r="M155" s="15"/>
      <c r="Q155" s="1" t="s">
        <v>312</v>
      </c>
    </row>
    <row r="156" spans="1:17" ht="30" customHeight="1" x14ac:dyDescent="0.3">
      <c r="A156" s="15"/>
      <c r="B156" s="15"/>
      <c r="C156" s="15"/>
      <c r="D156" s="15"/>
      <c r="E156" s="16"/>
      <c r="F156" s="16"/>
      <c r="G156" s="16"/>
      <c r="H156" s="16"/>
      <c r="I156" s="16"/>
      <c r="J156" s="16"/>
      <c r="K156" s="16"/>
      <c r="L156" s="16"/>
      <c r="M156" s="15"/>
      <c r="Q156" s="1" t="s">
        <v>312</v>
      </c>
    </row>
    <row r="157" spans="1:17" ht="30" customHeight="1" x14ac:dyDescent="0.3">
      <c r="A157" s="15"/>
      <c r="B157" s="15"/>
      <c r="C157" s="15"/>
      <c r="D157" s="15"/>
      <c r="E157" s="16"/>
      <c r="F157" s="16"/>
      <c r="G157" s="16"/>
      <c r="H157" s="16"/>
      <c r="I157" s="16"/>
      <c r="J157" s="16"/>
      <c r="K157" s="16"/>
      <c r="L157" s="16"/>
      <c r="M157" s="15"/>
      <c r="Q157" s="1" t="s">
        <v>312</v>
      </c>
    </row>
    <row r="158" spans="1:17" ht="30" customHeight="1" x14ac:dyDescent="0.3">
      <c r="A158" s="15"/>
      <c r="B158" s="15"/>
      <c r="C158" s="15"/>
      <c r="D158" s="15"/>
      <c r="E158" s="16"/>
      <c r="F158" s="16"/>
      <c r="G158" s="16"/>
      <c r="H158" s="16"/>
      <c r="I158" s="16"/>
      <c r="J158" s="16"/>
      <c r="K158" s="16"/>
      <c r="L158" s="16"/>
      <c r="M158" s="15"/>
      <c r="Q158" s="1" t="s">
        <v>312</v>
      </c>
    </row>
    <row r="159" spans="1:17" ht="30" customHeight="1" x14ac:dyDescent="0.3">
      <c r="A159" s="15"/>
      <c r="B159" s="15"/>
      <c r="C159" s="15"/>
      <c r="D159" s="15"/>
      <c r="E159" s="16"/>
      <c r="F159" s="16"/>
      <c r="G159" s="16"/>
      <c r="H159" s="16"/>
      <c r="I159" s="16"/>
      <c r="J159" s="16"/>
      <c r="K159" s="16"/>
      <c r="L159" s="16"/>
      <c r="M159" s="15"/>
      <c r="Q159" s="1" t="s">
        <v>312</v>
      </c>
    </row>
    <row r="160" spans="1:17" ht="30" customHeight="1" x14ac:dyDescent="0.3">
      <c r="A160" s="15"/>
      <c r="B160" s="15"/>
      <c r="C160" s="15"/>
      <c r="D160" s="15"/>
      <c r="E160" s="16"/>
      <c r="F160" s="16"/>
      <c r="G160" s="16"/>
      <c r="H160" s="16"/>
      <c r="I160" s="16"/>
      <c r="J160" s="16"/>
      <c r="K160" s="16"/>
      <c r="L160" s="16"/>
      <c r="M160" s="15"/>
      <c r="Q160" s="1" t="s">
        <v>312</v>
      </c>
    </row>
    <row r="161" spans="1:48" ht="30" customHeight="1" x14ac:dyDescent="0.3">
      <c r="A161" s="15"/>
      <c r="B161" s="15"/>
      <c r="C161" s="15"/>
      <c r="D161" s="15"/>
      <c r="E161" s="16"/>
      <c r="F161" s="16"/>
      <c r="G161" s="16"/>
      <c r="H161" s="16"/>
      <c r="I161" s="16"/>
      <c r="J161" s="16"/>
      <c r="K161" s="16"/>
      <c r="L161" s="16"/>
      <c r="M161" s="15"/>
      <c r="Q161" s="1" t="s">
        <v>312</v>
      </c>
    </row>
    <row r="162" spans="1:48" ht="30" customHeight="1" x14ac:dyDescent="0.3">
      <c r="A162" s="15"/>
      <c r="B162" s="15"/>
      <c r="C162" s="15"/>
      <c r="D162" s="15"/>
      <c r="E162" s="16"/>
      <c r="F162" s="16"/>
      <c r="G162" s="16"/>
      <c r="H162" s="16"/>
      <c r="I162" s="16"/>
      <c r="J162" s="16"/>
      <c r="K162" s="16"/>
      <c r="L162" s="16"/>
      <c r="M162" s="15"/>
      <c r="Q162" s="1" t="s">
        <v>312</v>
      </c>
    </row>
    <row r="163" spans="1:48" ht="30" customHeight="1" x14ac:dyDescent="0.3">
      <c r="A163" s="15"/>
      <c r="B163" s="15"/>
      <c r="C163" s="15"/>
      <c r="D163" s="15"/>
      <c r="E163" s="16"/>
      <c r="F163" s="16"/>
      <c r="G163" s="16"/>
      <c r="H163" s="16"/>
      <c r="I163" s="16"/>
      <c r="J163" s="16"/>
      <c r="K163" s="16"/>
      <c r="L163" s="16"/>
      <c r="M163" s="15"/>
      <c r="Q163" s="1" t="s">
        <v>312</v>
      </c>
    </row>
    <row r="164" spans="1:48" ht="30" customHeight="1" x14ac:dyDescent="0.3">
      <c r="A164" s="17" t="s">
        <v>96</v>
      </c>
      <c r="B164" s="15"/>
      <c r="C164" s="15"/>
      <c r="D164" s="15"/>
      <c r="E164" s="16"/>
      <c r="F164" s="16">
        <f>SUMIF(Q120:Q163,"01010105",F120:F163)</f>
        <v>0</v>
      </c>
      <c r="G164" s="16"/>
      <c r="H164" s="16">
        <f>SUMIF(Q120:Q163,"01010105",H120:H163)</f>
        <v>0</v>
      </c>
      <c r="I164" s="16"/>
      <c r="J164" s="16">
        <f>SUMIF(Q120:Q163,"01010105",J120:J163)</f>
        <v>0</v>
      </c>
      <c r="K164" s="16"/>
      <c r="L164" s="16">
        <f>SUMIF(Q120:Q163,"01010105",L120:L163)</f>
        <v>0</v>
      </c>
      <c r="M164" s="15"/>
      <c r="N164" t="s">
        <v>97</v>
      </c>
    </row>
    <row r="165" spans="1:48" ht="30" customHeight="1" x14ac:dyDescent="0.3">
      <c r="A165" s="17" t="s">
        <v>430</v>
      </c>
      <c r="B165" s="17" t="s">
        <v>52</v>
      </c>
      <c r="C165" s="15"/>
      <c r="D165" s="15"/>
      <c r="E165" s="16"/>
      <c r="F165" s="16"/>
      <c r="G165" s="16"/>
      <c r="H165" s="16"/>
      <c r="I165" s="16"/>
      <c r="J165" s="16"/>
      <c r="K165" s="16"/>
      <c r="L165" s="16"/>
      <c r="M165" s="15"/>
      <c r="N165" s="3"/>
      <c r="O165" s="3"/>
      <c r="P165" s="3"/>
      <c r="Q165" s="2" t="s">
        <v>431</v>
      </c>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row>
    <row r="166" spans="1:48" ht="30" customHeight="1" x14ac:dyDescent="0.3">
      <c r="A166" s="17" t="s">
        <v>432</v>
      </c>
      <c r="B166" s="17" t="s">
        <v>433</v>
      </c>
      <c r="C166" s="17" t="s">
        <v>70</v>
      </c>
      <c r="D166" s="15">
        <v>648</v>
      </c>
      <c r="E166" s="16">
        <f>TRUNC(일위대가목록!E72,0)</f>
        <v>0</v>
      </c>
      <c r="F166" s="16">
        <f>TRUNC(E166*D166, 0)</f>
        <v>0</v>
      </c>
      <c r="G166" s="16">
        <f>TRUNC(일위대가목록!F72,0)</f>
        <v>0</v>
      </c>
      <c r="H166" s="16">
        <f>TRUNC(G166*D166, 0)</f>
        <v>0</v>
      </c>
      <c r="I166" s="16">
        <f>TRUNC(일위대가목록!G72,0)</f>
        <v>0</v>
      </c>
      <c r="J166" s="16">
        <f>TRUNC(I166*D166, 0)</f>
        <v>0</v>
      </c>
      <c r="K166" s="16">
        <f t="shared" ref="K166:L170" si="19">TRUNC(E166+G166+I166, 0)</f>
        <v>0</v>
      </c>
      <c r="L166" s="16">
        <f t="shared" si="19"/>
        <v>0</v>
      </c>
      <c r="M166" s="17" t="s">
        <v>434</v>
      </c>
      <c r="N166" s="2" t="s">
        <v>435</v>
      </c>
      <c r="O166" s="2" t="s">
        <v>52</v>
      </c>
      <c r="P166" s="2" t="s">
        <v>52</v>
      </c>
      <c r="Q166" s="2" t="s">
        <v>431</v>
      </c>
      <c r="R166" s="2" t="s">
        <v>65</v>
      </c>
      <c r="S166" s="2" t="s">
        <v>66</v>
      </c>
      <c r="T166" s="2" t="s">
        <v>66</v>
      </c>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2" t="s">
        <v>52</v>
      </c>
      <c r="AS166" s="2" t="s">
        <v>52</v>
      </c>
      <c r="AT166" s="3"/>
      <c r="AU166" s="2" t="s">
        <v>436</v>
      </c>
      <c r="AV166" s="3">
        <v>85</v>
      </c>
    </row>
    <row r="167" spans="1:48" ht="30" customHeight="1" x14ac:dyDescent="0.3">
      <c r="A167" s="17" t="s">
        <v>437</v>
      </c>
      <c r="B167" s="17" t="s">
        <v>438</v>
      </c>
      <c r="C167" s="17" t="s">
        <v>70</v>
      </c>
      <c r="D167" s="15">
        <v>95</v>
      </c>
      <c r="E167" s="16">
        <f>TRUNC(일위대가목록!E73,0)</f>
        <v>0</v>
      </c>
      <c r="F167" s="16">
        <f>TRUNC(E167*D167, 0)</f>
        <v>0</v>
      </c>
      <c r="G167" s="16">
        <f>TRUNC(일위대가목록!F73,0)</f>
        <v>0</v>
      </c>
      <c r="H167" s="16">
        <f>TRUNC(G167*D167, 0)</f>
        <v>0</v>
      </c>
      <c r="I167" s="16">
        <f>TRUNC(일위대가목록!G73,0)</f>
        <v>0</v>
      </c>
      <c r="J167" s="16">
        <f>TRUNC(I167*D167, 0)</f>
        <v>0</v>
      </c>
      <c r="K167" s="16">
        <f t="shared" si="19"/>
        <v>0</v>
      </c>
      <c r="L167" s="16">
        <f t="shared" si="19"/>
        <v>0</v>
      </c>
      <c r="M167" s="17" t="s">
        <v>439</v>
      </c>
      <c r="N167" s="2" t="s">
        <v>440</v>
      </c>
      <c r="O167" s="2" t="s">
        <v>52</v>
      </c>
      <c r="P167" s="2" t="s">
        <v>52</v>
      </c>
      <c r="Q167" s="2" t="s">
        <v>431</v>
      </c>
      <c r="R167" s="2" t="s">
        <v>65</v>
      </c>
      <c r="S167" s="2" t="s">
        <v>66</v>
      </c>
      <c r="T167" s="2" t="s">
        <v>66</v>
      </c>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2" t="s">
        <v>52</v>
      </c>
      <c r="AS167" s="2" t="s">
        <v>52</v>
      </c>
      <c r="AT167" s="3"/>
      <c r="AU167" s="2" t="s">
        <v>441</v>
      </c>
      <c r="AV167" s="3">
        <v>86</v>
      </c>
    </row>
    <row r="168" spans="1:48" ht="30" customHeight="1" x14ac:dyDescent="0.3">
      <c r="A168" s="17" t="s">
        <v>437</v>
      </c>
      <c r="B168" s="17" t="s">
        <v>442</v>
      </c>
      <c r="C168" s="17" t="s">
        <v>70</v>
      </c>
      <c r="D168" s="15">
        <v>175</v>
      </c>
      <c r="E168" s="16">
        <f>TRUNC(일위대가목록!E74,0)</f>
        <v>0</v>
      </c>
      <c r="F168" s="16">
        <f>TRUNC(E168*D168, 0)</f>
        <v>0</v>
      </c>
      <c r="G168" s="16">
        <f>TRUNC(일위대가목록!F74,0)</f>
        <v>0</v>
      </c>
      <c r="H168" s="16">
        <f>TRUNC(G168*D168, 0)</f>
        <v>0</v>
      </c>
      <c r="I168" s="16">
        <f>TRUNC(일위대가목록!G74,0)</f>
        <v>0</v>
      </c>
      <c r="J168" s="16">
        <f>TRUNC(I168*D168, 0)</f>
        <v>0</v>
      </c>
      <c r="K168" s="16">
        <f t="shared" si="19"/>
        <v>0</v>
      </c>
      <c r="L168" s="16">
        <f t="shared" si="19"/>
        <v>0</v>
      </c>
      <c r="M168" s="17" t="s">
        <v>443</v>
      </c>
      <c r="N168" s="2" t="s">
        <v>444</v>
      </c>
      <c r="O168" s="2" t="s">
        <v>52</v>
      </c>
      <c r="P168" s="2" t="s">
        <v>52</v>
      </c>
      <c r="Q168" s="2" t="s">
        <v>431</v>
      </c>
      <c r="R168" s="2" t="s">
        <v>65</v>
      </c>
      <c r="S168" s="2" t="s">
        <v>66</v>
      </c>
      <c r="T168" s="2" t="s">
        <v>66</v>
      </c>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2" t="s">
        <v>52</v>
      </c>
      <c r="AS168" s="2" t="s">
        <v>52</v>
      </c>
      <c r="AT168" s="3"/>
      <c r="AU168" s="2" t="s">
        <v>445</v>
      </c>
      <c r="AV168" s="3">
        <v>87</v>
      </c>
    </row>
    <row r="169" spans="1:48" ht="30" customHeight="1" x14ac:dyDescent="0.3">
      <c r="A169" s="17" t="s">
        <v>446</v>
      </c>
      <c r="B169" s="17" t="s">
        <v>447</v>
      </c>
      <c r="C169" s="17" t="s">
        <v>70</v>
      </c>
      <c r="D169" s="15">
        <v>21</v>
      </c>
      <c r="E169" s="16">
        <f>TRUNC(일위대가목록!E75,0)</f>
        <v>0</v>
      </c>
      <c r="F169" s="16">
        <f>TRUNC(E169*D169, 0)</f>
        <v>0</v>
      </c>
      <c r="G169" s="16">
        <f>TRUNC(일위대가목록!F75,0)</f>
        <v>0</v>
      </c>
      <c r="H169" s="16">
        <f>TRUNC(G169*D169, 0)</f>
        <v>0</v>
      </c>
      <c r="I169" s="16">
        <f>TRUNC(일위대가목록!G75,0)</f>
        <v>0</v>
      </c>
      <c r="J169" s="16">
        <f>TRUNC(I169*D169, 0)</f>
        <v>0</v>
      </c>
      <c r="K169" s="16">
        <f t="shared" si="19"/>
        <v>0</v>
      </c>
      <c r="L169" s="16">
        <f t="shared" si="19"/>
        <v>0</v>
      </c>
      <c r="M169" s="17" t="s">
        <v>448</v>
      </c>
      <c r="N169" s="2" t="s">
        <v>449</v>
      </c>
      <c r="O169" s="2" t="s">
        <v>52</v>
      </c>
      <c r="P169" s="2" t="s">
        <v>52</v>
      </c>
      <c r="Q169" s="2" t="s">
        <v>431</v>
      </c>
      <c r="R169" s="2" t="s">
        <v>65</v>
      </c>
      <c r="S169" s="2" t="s">
        <v>66</v>
      </c>
      <c r="T169" s="2" t="s">
        <v>66</v>
      </c>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2" t="s">
        <v>52</v>
      </c>
      <c r="AS169" s="2" t="s">
        <v>52</v>
      </c>
      <c r="AT169" s="3"/>
      <c r="AU169" s="2" t="s">
        <v>450</v>
      </c>
      <c r="AV169" s="3">
        <v>88</v>
      </c>
    </row>
    <row r="170" spans="1:48" ht="30" customHeight="1" x14ac:dyDescent="0.3">
      <c r="A170" s="17" t="s">
        <v>451</v>
      </c>
      <c r="B170" s="17" t="s">
        <v>52</v>
      </c>
      <c r="C170" s="17" t="s">
        <v>62</v>
      </c>
      <c r="D170" s="15">
        <v>185</v>
      </c>
      <c r="E170" s="16">
        <f>TRUNC(일위대가목록!E76,0)</f>
        <v>0</v>
      </c>
      <c r="F170" s="16">
        <f>TRUNC(E170*D170, 0)</f>
        <v>0</v>
      </c>
      <c r="G170" s="16">
        <f>TRUNC(일위대가목록!F76,0)</f>
        <v>0</v>
      </c>
      <c r="H170" s="16">
        <f>TRUNC(G170*D170, 0)</f>
        <v>0</v>
      </c>
      <c r="I170" s="16">
        <f>TRUNC(일위대가목록!G76,0)</f>
        <v>0</v>
      </c>
      <c r="J170" s="16">
        <f>TRUNC(I170*D170, 0)</f>
        <v>0</v>
      </c>
      <c r="K170" s="16">
        <f t="shared" si="19"/>
        <v>0</v>
      </c>
      <c r="L170" s="16">
        <f t="shared" si="19"/>
        <v>0</v>
      </c>
      <c r="M170" s="17" t="s">
        <v>452</v>
      </c>
      <c r="N170" s="2" t="s">
        <v>453</v>
      </c>
      <c r="O170" s="2" t="s">
        <v>52</v>
      </c>
      <c r="P170" s="2" t="s">
        <v>52</v>
      </c>
      <c r="Q170" s="2" t="s">
        <v>431</v>
      </c>
      <c r="R170" s="2" t="s">
        <v>65</v>
      </c>
      <c r="S170" s="2" t="s">
        <v>66</v>
      </c>
      <c r="T170" s="2" t="s">
        <v>66</v>
      </c>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2" t="s">
        <v>52</v>
      </c>
      <c r="AS170" s="2" t="s">
        <v>52</v>
      </c>
      <c r="AT170" s="3"/>
      <c r="AU170" s="2" t="s">
        <v>454</v>
      </c>
      <c r="AV170" s="3">
        <v>89</v>
      </c>
    </row>
    <row r="171" spans="1:48" ht="30" customHeight="1" x14ac:dyDescent="0.3">
      <c r="A171" s="15"/>
      <c r="B171" s="15"/>
      <c r="C171" s="15"/>
      <c r="D171" s="15"/>
      <c r="E171" s="16"/>
      <c r="F171" s="16"/>
      <c r="G171" s="16"/>
      <c r="H171" s="16"/>
      <c r="I171" s="16"/>
      <c r="J171" s="16"/>
      <c r="K171" s="16"/>
      <c r="L171" s="16"/>
      <c r="M171" s="15"/>
      <c r="Q171" s="1" t="s">
        <v>431</v>
      </c>
    </row>
    <row r="172" spans="1:48" ht="30" customHeight="1" x14ac:dyDescent="0.3">
      <c r="A172" s="15"/>
      <c r="B172" s="15"/>
      <c r="C172" s="15"/>
      <c r="D172" s="15"/>
      <c r="E172" s="16"/>
      <c r="F172" s="16"/>
      <c r="G172" s="16"/>
      <c r="H172" s="16"/>
      <c r="I172" s="16"/>
      <c r="J172" s="16"/>
      <c r="K172" s="16"/>
      <c r="L172" s="16"/>
      <c r="M172" s="15"/>
      <c r="Q172" s="1" t="s">
        <v>431</v>
      </c>
    </row>
    <row r="173" spans="1:48" ht="30" customHeight="1" x14ac:dyDescent="0.3">
      <c r="A173" s="15"/>
      <c r="B173" s="15"/>
      <c r="C173" s="15"/>
      <c r="D173" s="15"/>
      <c r="E173" s="16"/>
      <c r="F173" s="16"/>
      <c r="G173" s="16"/>
      <c r="H173" s="16"/>
      <c r="I173" s="16"/>
      <c r="J173" s="16"/>
      <c r="K173" s="16"/>
      <c r="L173" s="16"/>
      <c r="M173" s="15"/>
      <c r="Q173" s="1" t="s">
        <v>431</v>
      </c>
    </row>
    <row r="174" spans="1:48" ht="30" customHeight="1" x14ac:dyDescent="0.3">
      <c r="A174" s="15"/>
      <c r="B174" s="15"/>
      <c r="C174" s="15"/>
      <c r="D174" s="15"/>
      <c r="E174" s="16"/>
      <c r="F174" s="16"/>
      <c r="G174" s="16"/>
      <c r="H174" s="16"/>
      <c r="I174" s="16"/>
      <c r="J174" s="16"/>
      <c r="K174" s="16"/>
      <c r="L174" s="16"/>
      <c r="M174" s="15"/>
      <c r="Q174" s="1" t="s">
        <v>431</v>
      </c>
    </row>
    <row r="175" spans="1:48" ht="30" customHeight="1" x14ac:dyDescent="0.3">
      <c r="A175" s="15"/>
      <c r="B175" s="15"/>
      <c r="C175" s="15"/>
      <c r="D175" s="15"/>
      <c r="E175" s="16"/>
      <c r="F175" s="16"/>
      <c r="G175" s="16"/>
      <c r="H175" s="16"/>
      <c r="I175" s="16"/>
      <c r="J175" s="16"/>
      <c r="K175" s="16"/>
      <c r="L175" s="16"/>
      <c r="M175" s="15"/>
      <c r="Q175" s="1" t="s">
        <v>431</v>
      </c>
    </row>
    <row r="176" spans="1:48" ht="30" customHeight="1" x14ac:dyDescent="0.3">
      <c r="A176" s="15"/>
      <c r="B176" s="15"/>
      <c r="C176" s="15"/>
      <c r="D176" s="15"/>
      <c r="E176" s="16"/>
      <c r="F176" s="16"/>
      <c r="G176" s="16"/>
      <c r="H176" s="16"/>
      <c r="I176" s="16"/>
      <c r="J176" s="16"/>
      <c r="K176" s="16"/>
      <c r="L176" s="16"/>
      <c r="M176" s="15"/>
      <c r="Q176" s="1" t="s">
        <v>431</v>
      </c>
    </row>
    <row r="177" spans="1:48" ht="30" customHeight="1" x14ac:dyDescent="0.3">
      <c r="A177" s="15"/>
      <c r="B177" s="15"/>
      <c r="C177" s="15"/>
      <c r="D177" s="15"/>
      <c r="E177" s="16"/>
      <c r="F177" s="16"/>
      <c r="G177" s="16"/>
      <c r="H177" s="16"/>
      <c r="I177" s="16"/>
      <c r="J177" s="16"/>
      <c r="K177" s="16"/>
      <c r="L177" s="16"/>
      <c r="M177" s="15"/>
      <c r="Q177" s="1" t="s">
        <v>431</v>
      </c>
    </row>
    <row r="178" spans="1:48" ht="30" customHeight="1" x14ac:dyDescent="0.3">
      <c r="A178" s="15"/>
      <c r="B178" s="15"/>
      <c r="C178" s="15"/>
      <c r="D178" s="15"/>
      <c r="E178" s="16"/>
      <c r="F178" s="16"/>
      <c r="G178" s="16"/>
      <c r="H178" s="16"/>
      <c r="I178" s="16"/>
      <c r="J178" s="16"/>
      <c r="K178" s="16"/>
      <c r="L178" s="16"/>
      <c r="M178" s="15"/>
      <c r="Q178" s="1" t="s">
        <v>431</v>
      </c>
    </row>
    <row r="179" spans="1:48" ht="30" customHeight="1" x14ac:dyDescent="0.3">
      <c r="A179" s="15"/>
      <c r="B179" s="15"/>
      <c r="C179" s="15"/>
      <c r="D179" s="15"/>
      <c r="E179" s="16"/>
      <c r="F179" s="16"/>
      <c r="G179" s="16"/>
      <c r="H179" s="16"/>
      <c r="I179" s="16"/>
      <c r="J179" s="16"/>
      <c r="K179" s="16"/>
      <c r="L179" s="16"/>
      <c r="M179" s="15"/>
      <c r="Q179" s="1" t="s">
        <v>431</v>
      </c>
    </row>
    <row r="180" spans="1:48" ht="30" customHeight="1" x14ac:dyDescent="0.3">
      <c r="A180" s="15"/>
      <c r="B180" s="15"/>
      <c r="C180" s="15"/>
      <c r="D180" s="15"/>
      <c r="E180" s="16"/>
      <c r="F180" s="16"/>
      <c r="G180" s="16"/>
      <c r="H180" s="16"/>
      <c r="I180" s="16"/>
      <c r="J180" s="16"/>
      <c r="K180" s="16"/>
      <c r="L180" s="16"/>
      <c r="M180" s="15"/>
      <c r="Q180" s="1" t="s">
        <v>431</v>
      </c>
    </row>
    <row r="181" spans="1:48" ht="30" customHeight="1" x14ac:dyDescent="0.3">
      <c r="A181" s="15"/>
      <c r="B181" s="15"/>
      <c r="C181" s="15"/>
      <c r="D181" s="15"/>
      <c r="E181" s="16"/>
      <c r="F181" s="16"/>
      <c r="G181" s="16"/>
      <c r="H181" s="16"/>
      <c r="I181" s="16"/>
      <c r="J181" s="16"/>
      <c r="K181" s="16"/>
      <c r="L181" s="16"/>
      <c r="M181" s="15"/>
      <c r="Q181" s="1" t="s">
        <v>431</v>
      </c>
    </row>
    <row r="182" spans="1:48" ht="30" customHeight="1" x14ac:dyDescent="0.3">
      <c r="A182" s="15"/>
      <c r="B182" s="15"/>
      <c r="C182" s="15"/>
      <c r="D182" s="15"/>
      <c r="E182" s="16"/>
      <c r="F182" s="16"/>
      <c r="G182" s="16"/>
      <c r="H182" s="16"/>
      <c r="I182" s="16"/>
      <c r="J182" s="16"/>
      <c r="K182" s="16"/>
      <c r="L182" s="16"/>
      <c r="M182" s="15"/>
      <c r="Q182" s="1" t="s">
        <v>431</v>
      </c>
    </row>
    <row r="183" spans="1:48" ht="30" customHeight="1" x14ac:dyDescent="0.3">
      <c r="A183" s="15"/>
      <c r="B183" s="15"/>
      <c r="C183" s="15"/>
      <c r="D183" s="15"/>
      <c r="E183" s="16"/>
      <c r="F183" s="16"/>
      <c r="G183" s="16"/>
      <c r="H183" s="16"/>
      <c r="I183" s="16"/>
      <c r="J183" s="16"/>
      <c r="K183" s="16"/>
      <c r="L183" s="16"/>
      <c r="M183" s="15"/>
      <c r="Q183" s="1" t="s">
        <v>431</v>
      </c>
    </row>
    <row r="184" spans="1:48" ht="30" customHeight="1" x14ac:dyDescent="0.3">
      <c r="A184" s="15"/>
      <c r="B184" s="15"/>
      <c r="C184" s="15"/>
      <c r="D184" s="15"/>
      <c r="E184" s="16"/>
      <c r="F184" s="16"/>
      <c r="G184" s="16"/>
      <c r="H184" s="16"/>
      <c r="I184" s="16"/>
      <c r="J184" s="16"/>
      <c r="K184" s="16"/>
      <c r="L184" s="16"/>
      <c r="M184" s="15"/>
      <c r="Q184" s="1" t="s">
        <v>431</v>
      </c>
    </row>
    <row r="185" spans="1:48" ht="30" customHeight="1" x14ac:dyDescent="0.3">
      <c r="A185" s="15"/>
      <c r="B185" s="15"/>
      <c r="C185" s="15"/>
      <c r="D185" s="15"/>
      <c r="E185" s="16"/>
      <c r="F185" s="16"/>
      <c r="G185" s="16"/>
      <c r="H185" s="16"/>
      <c r="I185" s="16"/>
      <c r="J185" s="16"/>
      <c r="K185" s="16"/>
      <c r="L185" s="16"/>
      <c r="M185" s="15"/>
      <c r="Q185" s="1" t="s">
        <v>431</v>
      </c>
    </row>
    <row r="186" spans="1:48" ht="30" customHeight="1" x14ac:dyDescent="0.3">
      <c r="A186" s="15"/>
      <c r="B186" s="15"/>
      <c r="C186" s="15"/>
      <c r="D186" s="15"/>
      <c r="E186" s="16"/>
      <c r="F186" s="16"/>
      <c r="G186" s="16"/>
      <c r="H186" s="16"/>
      <c r="I186" s="16"/>
      <c r="J186" s="16"/>
      <c r="K186" s="16"/>
      <c r="L186" s="16"/>
      <c r="M186" s="15"/>
      <c r="Q186" s="1" t="s">
        <v>431</v>
      </c>
    </row>
    <row r="187" spans="1:48" ht="30" customHeight="1" x14ac:dyDescent="0.3">
      <c r="A187" s="17" t="s">
        <v>96</v>
      </c>
      <c r="B187" s="15"/>
      <c r="C187" s="15"/>
      <c r="D187" s="15"/>
      <c r="E187" s="16"/>
      <c r="F187" s="16">
        <f>SUMIF(Q166:Q186,"01010106",F166:F186)</f>
        <v>0</v>
      </c>
      <c r="G187" s="16"/>
      <c r="H187" s="16">
        <f>SUMIF(Q166:Q186,"01010106",H166:H186)</f>
        <v>0</v>
      </c>
      <c r="I187" s="16"/>
      <c r="J187" s="16">
        <f>SUMIF(Q166:Q186,"01010106",J166:J186)</f>
        <v>0</v>
      </c>
      <c r="K187" s="16"/>
      <c r="L187" s="16">
        <f>SUMIF(Q166:Q186,"01010106",L166:L186)</f>
        <v>0</v>
      </c>
      <c r="M187" s="15"/>
      <c r="N187" t="s">
        <v>97</v>
      </c>
    </row>
    <row r="188" spans="1:48" ht="30" customHeight="1" x14ac:dyDescent="0.3">
      <c r="A188" s="17" t="s">
        <v>455</v>
      </c>
      <c r="B188" s="17" t="s">
        <v>52</v>
      </c>
      <c r="C188" s="15"/>
      <c r="D188" s="15"/>
      <c r="E188" s="16"/>
      <c r="F188" s="16"/>
      <c r="G188" s="16"/>
      <c r="H188" s="16"/>
      <c r="I188" s="16"/>
      <c r="J188" s="16"/>
      <c r="K188" s="16"/>
      <c r="L188" s="16"/>
      <c r="M188" s="15"/>
      <c r="N188" s="3"/>
      <c r="O188" s="3"/>
      <c r="P188" s="3"/>
      <c r="Q188" s="2" t="s">
        <v>456</v>
      </c>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row>
    <row r="189" spans="1:48" ht="30" customHeight="1" x14ac:dyDescent="0.3">
      <c r="A189" s="17" t="s">
        <v>457</v>
      </c>
      <c r="B189" s="17" t="s">
        <v>458</v>
      </c>
      <c r="C189" s="17" t="s">
        <v>76</v>
      </c>
      <c r="D189" s="15">
        <v>1</v>
      </c>
      <c r="E189" s="16">
        <f>TRUNC(단가대비표!O196,0)</f>
        <v>0</v>
      </c>
      <c r="F189" s="16">
        <f t="shared" ref="F189:F211" si="20">TRUNC(E189*D189, 0)</f>
        <v>0</v>
      </c>
      <c r="G189" s="16">
        <f>TRUNC(단가대비표!P196,0)</f>
        <v>0</v>
      </c>
      <c r="H189" s="16">
        <f t="shared" ref="H189:H211" si="21">TRUNC(G189*D189, 0)</f>
        <v>0</v>
      </c>
      <c r="I189" s="16">
        <f>TRUNC(단가대비표!V196,0)</f>
        <v>0</v>
      </c>
      <c r="J189" s="16">
        <f t="shared" ref="J189:J211" si="22">TRUNC(I189*D189, 0)</f>
        <v>0</v>
      </c>
      <c r="K189" s="16">
        <f t="shared" ref="K189:K211" si="23">TRUNC(E189+G189+I189, 0)</f>
        <v>0</v>
      </c>
      <c r="L189" s="16">
        <f t="shared" ref="L189:L211" si="24">TRUNC(F189+H189+J189, 0)</f>
        <v>0</v>
      </c>
      <c r="M189" s="17" t="s">
        <v>459</v>
      </c>
      <c r="N189" s="2" t="s">
        <v>460</v>
      </c>
      <c r="O189" s="2" t="s">
        <v>52</v>
      </c>
      <c r="P189" s="2" t="s">
        <v>52</v>
      </c>
      <c r="Q189" s="2" t="s">
        <v>456</v>
      </c>
      <c r="R189" s="2" t="s">
        <v>66</v>
      </c>
      <c r="S189" s="2" t="s">
        <v>66</v>
      </c>
      <c r="T189" s="2" t="s">
        <v>65</v>
      </c>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2" t="s">
        <v>52</v>
      </c>
      <c r="AS189" s="2" t="s">
        <v>52</v>
      </c>
      <c r="AT189" s="3"/>
      <c r="AU189" s="2" t="s">
        <v>461</v>
      </c>
      <c r="AV189" s="3">
        <v>233</v>
      </c>
    </row>
    <row r="190" spans="1:48" ht="30" customHeight="1" x14ac:dyDescent="0.3">
      <c r="A190" s="17" t="s">
        <v>462</v>
      </c>
      <c r="B190" s="17" t="s">
        <v>463</v>
      </c>
      <c r="C190" s="17" t="s">
        <v>76</v>
      </c>
      <c r="D190" s="15">
        <v>1</v>
      </c>
      <c r="E190" s="16">
        <f>TRUNC(단가대비표!O197,0)</f>
        <v>0</v>
      </c>
      <c r="F190" s="16">
        <f t="shared" si="20"/>
        <v>0</v>
      </c>
      <c r="G190" s="16">
        <f>TRUNC(단가대비표!P197,0)</f>
        <v>0</v>
      </c>
      <c r="H190" s="16">
        <f t="shared" si="21"/>
        <v>0</v>
      </c>
      <c r="I190" s="16">
        <f>TRUNC(단가대비표!V197,0)</f>
        <v>0</v>
      </c>
      <c r="J190" s="16">
        <f t="shared" si="22"/>
        <v>0</v>
      </c>
      <c r="K190" s="16">
        <f t="shared" si="23"/>
        <v>0</v>
      </c>
      <c r="L190" s="16">
        <f t="shared" si="24"/>
        <v>0</v>
      </c>
      <c r="M190" s="17" t="s">
        <v>464</v>
      </c>
      <c r="N190" s="2" t="s">
        <v>465</v>
      </c>
      <c r="O190" s="2" t="s">
        <v>52</v>
      </c>
      <c r="P190" s="2" t="s">
        <v>52</v>
      </c>
      <c r="Q190" s="2" t="s">
        <v>456</v>
      </c>
      <c r="R190" s="2" t="s">
        <v>66</v>
      </c>
      <c r="S190" s="2" t="s">
        <v>66</v>
      </c>
      <c r="T190" s="2" t="s">
        <v>65</v>
      </c>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2" t="s">
        <v>52</v>
      </c>
      <c r="AS190" s="2" t="s">
        <v>52</v>
      </c>
      <c r="AT190" s="3"/>
      <c r="AU190" s="2" t="s">
        <v>466</v>
      </c>
      <c r="AV190" s="3">
        <v>234</v>
      </c>
    </row>
    <row r="191" spans="1:48" ht="30" customHeight="1" x14ac:dyDescent="0.3">
      <c r="A191" s="17" t="s">
        <v>467</v>
      </c>
      <c r="B191" s="17" t="s">
        <v>463</v>
      </c>
      <c r="C191" s="17" t="s">
        <v>76</v>
      </c>
      <c r="D191" s="15">
        <v>6</v>
      </c>
      <c r="E191" s="16">
        <f>TRUNC(단가대비표!O198,0)</f>
        <v>0</v>
      </c>
      <c r="F191" s="16">
        <f t="shared" si="20"/>
        <v>0</v>
      </c>
      <c r="G191" s="16">
        <f>TRUNC(단가대비표!P198,0)</f>
        <v>0</v>
      </c>
      <c r="H191" s="16">
        <f t="shared" si="21"/>
        <v>0</v>
      </c>
      <c r="I191" s="16">
        <f>TRUNC(단가대비표!V198,0)</f>
        <v>0</v>
      </c>
      <c r="J191" s="16">
        <f t="shared" si="22"/>
        <v>0</v>
      </c>
      <c r="K191" s="16">
        <f t="shared" si="23"/>
        <v>0</v>
      </c>
      <c r="L191" s="16">
        <f t="shared" si="24"/>
        <v>0</v>
      </c>
      <c r="M191" s="17" t="s">
        <v>468</v>
      </c>
      <c r="N191" s="2" t="s">
        <v>469</v>
      </c>
      <c r="O191" s="2" t="s">
        <v>52</v>
      </c>
      <c r="P191" s="2" t="s">
        <v>52</v>
      </c>
      <c r="Q191" s="2" t="s">
        <v>456</v>
      </c>
      <c r="R191" s="2" t="s">
        <v>66</v>
      </c>
      <c r="S191" s="2" t="s">
        <v>66</v>
      </c>
      <c r="T191" s="2" t="s">
        <v>65</v>
      </c>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2" t="s">
        <v>52</v>
      </c>
      <c r="AS191" s="2" t="s">
        <v>52</v>
      </c>
      <c r="AT191" s="3"/>
      <c r="AU191" s="2" t="s">
        <v>470</v>
      </c>
      <c r="AV191" s="3">
        <v>235</v>
      </c>
    </row>
    <row r="192" spans="1:48" ht="30" customHeight="1" x14ac:dyDescent="0.3">
      <c r="A192" s="17" t="s">
        <v>471</v>
      </c>
      <c r="B192" s="17" t="s">
        <v>472</v>
      </c>
      <c r="C192" s="17" t="s">
        <v>76</v>
      </c>
      <c r="D192" s="15">
        <v>2</v>
      </c>
      <c r="E192" s="16">
        <f>TRUNC(단가대비표!O199,0)</f>
        <v>0</v>
      </c>
      <c r="F192" s="16">
        <f t="shared" si="20"/>
        <v>0</v>
      </c>
      <c r="G192" s="16">
        <f>TRUNC(단가대비표!P199,0)</f>
        <v>0</v>
      </c>
      <c r="H192" s="16">
        <f t="shared" si="21"/>
        <v>0</v>
      </c>
      <c r="I192" s="16">
        <f>TRUNC(단가대비표!V199,0)</f>
        <v>0</v>
      </c>
      <c r="J192" s="16">
        <f t="shared" si="22"/>
        <v>0</v>
      </c>
      <c r="K192" s="16">
        <f t="shared" si="23"/>
        <v>0</v>
      </c>
      <c r="L192" s="16">
        <f t="shared" si="24"/>
        <v>0</v>
      </c>
      <c r="M192" s="17" t="s">
        <v>473</v>
      </c>
      <c r="N192" s="2" t="s">
        <v>474</v>
      </c>
      <c r="O192" s="2" t="s">
        <v>52</v>
      </c>
      <c r="P192" s="2" t="s">
        <v>52</v>
      </c>
      <c r="Q192" s="2" t="s">
        <v>456</v>
      </c>
      <c r="R192" s="2" t="s">
        <v>66</v>
      </c>
      <c r="S192" s="2" t="s">
        <v>66</v>
      </c>
      <c r="T192" s="2" t="s">
        <v>65</v>
      </c>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2" t="s">
        <v>52</v>
      </c>
      <c r="AS192" s="2" t="s">
        <v>52</v>
      </c>
      <c r="AT192" s="3"/>
      <c r="AU192" s="2" t="s">
        <v>475</v>
      </c>
      <c r="AV192" s="3">
        <v>236</v>
      </c>
    </row>
    <row r="193" spans="1:48" ht="30" customHeight="1" x14ac:dyDescent="0.3">
      <c r="A193" s="17" t="s">
        <v>476</v>
      </c>
      <c r="B193" s="17" t="s">
        <v>472</v>
      </c>
      <c r="C193" s="17" t="s">
        <v>76</v>
      </c>
      <c r="D193" s="15">
        <v>2</v>
      </c>
      <c r="E193" s="16">
        <f>TRUNC(단가대비표!O200,0)</f>
        <v>0</v>
      </c>
      <c r="F193" s="16">
        <f t="shared" si="20"/>
        <v>0</v>
      </c>
      <c r="G193" s="16">
        <f>TRUNC(단가대비표!P200,0)</f>
        <v>0</v>
      </c>
      <c r="H193" s="16">
        <f t="shared" si="21"/>
        <v>0</v>
      </c>
      <c r="I193" s="16">
        <f>TRUNC(단가대비표!V200,0)</f>
        <v>0</v>
      </c>
      <c r="J193" s="16">
        <f t="shared" si="22"/>
        <v>0</v>
      </c>
      <c r="K193" s="16">
        <f t="shared" si="23"/>
        <v>0</v>
      </c>
      <c r="L193" s="16">
        <f t="shared" si="24"/>
        <v>0</v>
      </c>
      <c r="M193" s="17" t="s">
        <v>477</v>
      </c>
      <c r="N193" s="2" t="s">
        <v>478</v>
      </c>
      <c r="O193" s="2" t="s">
        <v>52</v>
      </c>
      <c r="P193" s="2" t="s">
        <v>52</v>
      </c>
      <c r="Q193" s="2" t="s">
        <v>456</v>
      </c>
      <c r="R193" s="2" t="s">
        <v>66</v>
      </c>
      <c r="S193" s="2" t="s">
        <v>66</v>
      </c>
      <c r="T193" s="2" t="s">
        <v>65</v>
      </c>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2" t="s">
        <v>52</v>
      </c>
      <c r="AS193" s="2" t="s">
        <v>52</v>
      </c>
      <c r="AT193" s="3"/>
      <c r="AU193" s="2" t="s">
        <v>479</v>
      </c>
      <c r="AV193" s="3">
        <v>237</v>
      </c>
    </row>
    <row r="194" spans="1:48" ht="30" customHeight="1" x14ac:dyDescent="0.3">
      <c r="A194" s="17" t="s">
        <v>480</v>
      </c>
      <c r="B194" s="17" t="s">
        <v>481</v>
      </c>
      <c r="C194" s="17" t="s">
        <v>76</v>
      </c>
      <c r="D194" s="15">
        <v>1</v>
      </c>
      <c r="E194" s="16">
        <f>TRUNC(일위대가목록!E77,0)</f>
        <v>0</v>
      </c>
      <c r="F194" s="16">
        <f t="shared" si="20"/>
        <v>0</v>
      </c>
      <c r="G194" s="16">
        <f>TRUNC(일위대가목록!F77,0)</f>
        <v>0</v>
      </c>
      <c r="H194" s="16">
        <f t="shared" si="21"/>
        <v>0</v>
      </c>
      <c r="I194" s="16">
        <f>TRUNC(일위대가목록!G77,0)</f>
        <v>0</v>
      </c>
      <c r="J194" s="16">
        <f t="shared" si="22"/>
        <v>0</v>
      </c>
      <c r="K194" s="16">
        <f t="shared" si="23"/>
        <v>0</v>
      </c>
      <c r="L194" s="16">
        <f t="shared" si="24"/>
        <v>0</v>
      </c>
      <c r="M194" s="17" t="s">
        <v>482</v>
      </c>
      <c r="N194" s="2" t="s">
        <v>483</v>
      </c>
      <c r="O194" s="2" t="s">
        <v>52</v>
      </c>
      <c r="P194" s="2" t="s">
        <v>52</v>
      </c>
      <c r="Q194" s="2" t="s">
        <v>456</v>
      </c>
      <c r="R194" s="2" t="s">
        <v>65</v>
      </c>
      <c r="S194" s="2" t="s">
        <v>66</v>
      </c>
      <c r="T194" s="2" t="s">
        <v>66</v>
      </c>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2" t="s">
        <v>52</v>
      </c>
      <c r="AS194" s="2" t="s">
        <v>52</v>
      </c>
      <c r="AT194" s="3"/>
      <c r="AU194" s="2" t="s">
        <v>484</v>
      </c>
      <c r="AV194" s="3">
        <v>97</v>
      </c>
    </row>
    <row r="195" spans="1:48" ht="30" customHeight="1" x14ac:dyDescent="0.3">
      <c r="A195" s="17" t="s">
        <v>485</v>
      </c>
      <c r="B195" s="17" t="s">
        <v>486</v>
      </c>
      <c r="C195" s="17" t="s">
        <v>76</v>
      </c>
      <c r="D195" s="15">
        <v>1</v>
      </c>
      <c r="E195" s="16">
        <f>TRUNC(일위대가목록!E78,0)</f>
        <v>0</v>
      </c>
      <c r="F195" s="16">
        <f t="shared" si="20"/>
        <v>0</v>
      </c>
      <c r="G195" s="16">
        <f>TRUNC(일위대가목록!F78,0)</f>
        <v>0</v>
      </c>
      <c r="H195" s="16">
        <f t="shared" si="21"/>
        <v>0</v>
      </c>
      <c r="I195" s="16">
        <f>TRUNC(일위대가목록!G78,0)</f>
        <v>0</v>
      </c>
      <c r="J195" s="16">
        <f t="shared" si="22"/>
        <v>0</v>
      </c>
      <c r="K195" s="16">
        <f t="shared" si="23"/>
        <v>0</v>
      </c>
      <c r="L195" s="16">
        <f t="shared" si="24"/>
        <v>0</v>
      </c>
      <c r="M195" s="17" t="s">
        <v>487</v>
      </c>
      <c r="N195" s="2" t="s">
        <v>488</v>
      </c>
      <c r="O195" s="2" t="s">
        <v>52</v>
      </c>
      <c r="P195" s="2" t="s">
        <v>52</v>
      </c>
      <c r="Q195" s="2" t="s">
        <v>456</v>
      </c>
      <c r="R195" s="2" t="s">
        <v>65</v>
      </c>
      <c r="S195" s="2" t="s">
        <v>66</v>
      </c>
      <c r="T195" s="2" t="s">
        <v>66</v>
      </c>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2" t="s">
        <v>52</v>
      </c>
      <c r="AS195" s="2" t="s">
        <v>52</v>
      </c>
      <c r="AT195" s="3"/>
      <c r="AU195" s="2" t="s">
        <v>489</v>
      </c>
      <c r="AV195" s="3">
        <v>98</v>
      </c>
    </row>
    <row r="196" spans="1:48" ht="30" customHeight="1" x14ac:dyDescent="0.3">
      <c r="A196" s="17" t="s">
        <v>490</v>
      </c>
      <c r="B196" s="17" t="s">
        <v>491</v>
      </c>
      <c r="C196" s="17" t="s">
        <v>76</v>
      </c>
      <c r="D196" s="15">
        <v>1</v>
      </c>
      <c r="E196" s="16">
        <f>TRUNC(일위대가목록!E79,0)</f>
        <v>0</v>
      </c>
      <c r="F196" s="16">
        <f t="shared" si="20"/>
        <v>0</v>
      </c>
      <c r="G196" s="16">
        <f>TRUNC(일위대가목록!F79,0)</f>
        <v>0</v>
      </c>
      <c r="H196" s="16">
        <f t="shared" si="21"/>
        <v>0</v>
      </c>
      <c r="I196" s="16">
        <f>TRUNC(일위대가목록!G79,0)</f>
        <v>0</v>
      </c>
      <c r="J196" s="16">
        <f t="shared" si="22"/>
        <v>0</v>
      </c>
      <c r="K196" s="16">
        <f t="shared" si="23"/>
        <v>0</v>
      </c>
      <c r="L196" s="16">
        <f t="shared" si="24"/>
        <v>0</v>
      </c>
      <c r="M196" s="17" t="s">
        <v>492</v>
      </c>
      <c r="N196" s="2" t="s">
        <v>493</v>
      </c>
      <c r="O196" s="2" t="s">
        <v>52</v>
      </c>
      <c r="P196" s="2" t="s">
        <v>52</v>
      </c>
      <c r="Q196" s="2" t="s">
        <v>456</v>
      </c>
      <c r="R196" s="2" t="s">
        <v>65</v>
      </c>
      <c r="S196" s="2" t="s">
        <v>66</v>
      </c>
      <c r="T196" s="2" t="s">
        <v>66</v>
      </c>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2" t="s">
        <v>52</v>
      </c>
      <c r="AS196" s="2" t="s">
        <v>52</v>
      </c>
      <c r="AT196" s="3"/>
      <c r="AU196" s="2" t="s">
        <v>494</v>
      </c>
      <c r="AV196" s="3">
        <v>99</v>
      </c>
    </row>
    <row r="197" spans="1:48" ht="30" customHeight="1" x14ac:dyDescent="0.3">
      <c r="A197" s="17" t="s">
        <v>495</v>
      </c>
      <c r="B197" s="17" t="s">
        <v>496</v>
      </c>
      <c r="C197" s="17" t="s">
        <v>76</v>
      </c>
      <c r="D197" s="15">
        <v>7</v>
      </c>
      <c r="E197" s="16">
        <f>TRUNC(일위대가목록!E80,0)</f>
        <v>0</v>
      </c>
      <c r="F197" s="16">
        <f t="shared" si="20"/>
        <v>0</v>
      </c>
      <c r="G197" s="16">
        <f>TRUNC(일위대가목록!F80,0)</f>
        <v>0</v>
      </c>
      <c r="H197" s="16">
        <f t="shared" si="21"/>
        <v>0</v>
      </c>
      <c r="I197" s="16">
        <f>TRUNC(일위대가목록!G80,0)</f>
        <v>0</v>
      </c>
      <c r="J197" s="16">
        <f t="shared" si="22"/>
        <v>0</v>
      </c>
      <c r="K197" s="16">
        <f t="shared" si="23"/>
        <v>0</v>
      </c>
      <c r="L197" s="16">
        <f t="shared" si="24"/>
        <v>0</v>
      </c>
      <c r="M197" s="17" t="s">
        <v>497</v>
      </c>
      <c r="N197" s="2" t="s">
        <v>498</v>
      </c>
      <c r="O197" s="2" t="s">
        <v>52</v>
      </c>
      <c r="P197" s="2" t="s">
        <v>52</v>
      </c>
      <c r="Q197" s="2" t="s">
        <v>456</v>
      </c>
      <c r="R197" s="2" t="s">
        <v>65</v>
      </c>
      <c r="S197" s="2" t="s">
        <v>66</v>
      </c>
      <c r="T197" s="2" t="s">
        <v>66</v>
      </c>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2" t="s">
        <v>52</v>
      </c>
      <c r="AS197" s="2" t="s">
        <v>52</v>
      </c>
      <c r="AT197" s="3"/>
      <c r="AU197" s="2" t="s">
        <v>499</v>
      </c>
      <c r="AV197" s="3">
        <v>103</v>
      </c>
    </row>
    <row r="198" spans="1:48" ht="30" customHeight="1" x14ac:dyDescent="0.3">
      <c r="A198" s="17" t="s">
        <v>500</v>
      </c>
      <c r="B198" s="17" t="s">
        <v>52</v>
      </c>
      <c r="C198" s="17" t="s">
        <v>76</v>
      </c>
      <c r="D198" s="15">
        <v>21</v>
      </c>
      <c r="E198" s="16">
        <f>TRUNC(단가대비표!O170,0)</f>
        <v>0</v>
      </c>
      <c r="F198" s="16">
        <f t="shared" si="20"/>
        <v>0</v>
      </c>
      <c r="G198" s="16">
        <f>TRUNC(단가대비표!P170,0)</f>
        <v>0</v>
      </c>
      <c r="H198" s="16">
        <f t="shared" si="21"/>
        <v>0</v>
      </c>
      <c r="I198" s="16">
        <f>TRUNC(단가대비표!V170,0)</f>
        <v>0</v>
      </c>
      <c r="J198" s="16">
        <f t="shared" si="22"/>
        <v>0</v>
      </c>
      <c r="K198" s="16">
        <f t="shared" si="23"/>
        <v>0</v>
      </c>
      <c r="L198" s="16">
        <f t="shared" si="24"/>
        <v>0</v>
      </c>
      <c r="M198" s="17" t="s">
        <v>501</v>
      </c>
      <c r="N198" s="2" t="s">
        <v>502</v>
      </c>
      <c r="O198" s="2" t="s">
        <v>52</v>
      </c>
      <c r="P198" s="2" t="s">
        <v>52</v>
      </c>
      <c r="Q198" s="2" t="s">
        <v>456</v>
      </c>
      <c r="R198" s="2" t="s">
        <v>66</v>
      </c>
      <c r="S198" s="2" t="s">
        <v>66</v>
      </c>
      <c r="T198" s="2" t="s">
        <v>65</v>
      </c>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2" t="s">
        <v>52</v>
      </c>
      <c r="AS198" s="2" t="s">
        <v>52</v>
      </c>
      <c r="AT198" s="3"/>
      <c r="AU198" s="2" t="s">
        <v>503</v>
      </c>
      <c r="AV198" s="3">
        <v>223</v>
      </c>
    </row>
    <row r="199" spans="1:48" ht="30" customHeight="1" x14ac:dyDescent="0.3">
      <c r="A199" s="17" t="s">
        <v>504</v>
      </c>
      <c r="B199" s="17" t="s">
        <v>52</v>
      </c>
      <c r="C199" s="17" t="s">
        <v>76</v>
      </c>
      <c r="D199" s="15">
        <v>4</v>
      </c>
      <c r="E199" s="16">
        <f>TRUNC(단가대비표!O171,0)</f>
        <v>0</v>
      </c>
      <c r="F199" s="16">
        <f t="shared" si="20"/>
        <v>0</v>
      </c>
      <c r="G199" s="16">
        <f>TRUNC(단가대비표!P171,0)</f>
        <v>0</v>
      </c>
      <c r="H199" s="16">
        <f t="shared" si="21"/>
        <v>0</v>
      </c>
      <c r="I199" s="16">
        <f>TRUNC(단가대비표!V171,0)</f>
        <v>0</v>
      </c>
      <c r="J199" s="16">
        <f t="shared" si="22"/>
        <v>0</v>
      </c>
      <c r="K199" s="16">
        <f t="shared" si="23"/>
        <v>0</v>
      </c>
      <c r="L199" s="16">
        <f t="shared" si="24"/>
        <v>0</v>
      </c>
      <c r="M199" s="17" t="s">
        <v>505</v>
      </c>
      <c r="N199" s="2" t="s">
        <v>506</v>
      </c>
      <c r="O199" s="2" t="s">
        <v>52</v>
      </c>
      <c r="P199" s="2" t="s">
        <v>52</v>
      </c>
      <c r="Q199" s="2" t="s">
        <v>456</v>
      </c>
      <c r="R199" s="2" t="s">
        <v>66</v>
      </c>
      <c r="S199" s="2" t="s">
        <v>66</v>
      </c>
      <c r="T199" s="2" t="s">
        <v>65</v>
      </c>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2" t="s">
        <v>52</v>
      </c>
      <c r="AS199" s="2" t="s">
        <v>52</v>
      </c>
      <c r="AT199" s="3"/>
      <c r="AU199" s="2" t="s">
        <v>507</v>
      </c>
      <c r="AV199" s="3">
        <v>224</v>
      </c>
    </row>
    <row r="200" spans="1:48" ht="30" customHeight="1" x14ac:dyDescent="0.3">
      <c r="A200" s="17" t="s">
        <v>508</v>
      </c>
      <c r="B200" s="17" t="s">
        <v>52</v>
      </c>
      <c r="C200" s="17" t="s">
        <v>76</v>
      </c>
      <c r="D200" s="15">
        <v>7</v>
      </c>
      <c r="E200" s="16">
        <f>TRUNC(단가대비표!O172,0)</f>
        <v>0</v>
      </c>
      <c r="F200" s="16">
        <f t="shared" si="20"/>
        <v>0</v>
      </c>
      <c r="G200" s="16">
        <f>TRUNC(단가대비표!P172,0)</f>
        <v>0</v>
      </c>
      <c r="H200" s="16">
        <f t="shared" si="21"/>
        <v>0</v>
      </c>
      <c r="I200" s="16">
        <f>TRUNC(단가대비표!V172,0)</f>
        <v>0</v>
      </c>
      <c r="J200" s="16">
        <f t="shared" si="22"/>
        <v>0</v>
      </c>
      <c r="K200" s="16">
        <f t="shared" si="23"/>
        <v>0</v>
      </c>
      <c r="L200" s="16">
        <f t="shared" si="24"/>
        <v>0</v>
      </c>
      <c r="M200" s="17" t="s">
        <v>509</v>
      </c>
      <c r="N200" s="2" t="s">
        <v>510</v>
      </c>
      <c r="O200" s="2" t="s">
        <v>52</v>
      </c>
      <c r="P200" s="2" t="s">
        <v>52</v>
      </c>
      <c r="Q200" s="2" t="s">
        <v>456</v>
      </c>
      <c r="R200" s="2" t="s">
        <v>66</v>
      </c>
      <c r="S200" s="2" t="s">
        <v>66</v>
      </c>
      <c r="T200" s="2" t="s">
        <v>65</v>
      </c>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2" t="s">
        <v>52</v>
      </c>
      <c r="AS200" s="2" t="s">
        <v>52</v>
      </c>
      <c r="AT200" s="3"/>
      <c r="AU200" s="2" t="s">
        <v>511</v>
      </c>
      <c r="AV200" s="3">
        <v>225</v>
      </c>
    </row>
    <row r="201" spans="1:48" ht="30" customHeight="1" x14ac:dyDescent="0.3">
      <c r="A201" s="17" t="s">
        <v>512</v>
      </c>
      <c r="B201" s="17" t="s">
        <v>52</v>
      </c>
      <c r="C201" s="17" t="s">
        <v>76</v>
      </c>
      <c r="D201" s="15">
        <v>4</v>
      </c>
      <c r="E201" s="16">
        <f>TRUNC(단가대비표!O173,0)</f>
        <v>0</v>
      </c>
      <c r="F201" s="16">
        <f t="shared" si="20"/>
        <v>0</v>
      </c>
      <c r="G201" s="16">
        <f>TRUNC(단가대비표!P173,0)</f>
        <v>0</v>
      </c>
      <c r="H201" s="16">
        <f t="shared" si="21"/>
        <v>0</v>
      </c>
      <c r="I201" s="16">
        <f>TRUNC(단가대비표!V173,0)</f>
        <v>0</v>
      </c>
      <c r="J201" s="16">
        <f t="shared" si="22"/>
        <v>0</v>
      </c>
      <c r="K201" s="16">
        <f t="shared" si="23"/>
        <v>0</v>
      </c>
      <c r="L201" s="16">
        <f t="shared" si="24"/>
        <v>0</v>
      </c>
      <c r="M201" s="17" t="s">
        <v>513</v>
      </c>
      <c r="N201" s="2" t="s">
        <v>514</v>
      </c>
      <c r="O201" s="2" t="s">
        <v>52</v>
      </c>
      <c r="P201" s="2" t="s">
        <v>52</v>
      </c>
      <c r="Q201" s="2" t="s">
        <v>456</v>
      </c>
      <c r="R201" s="2" t="s">
        <v>66</v>
      </c>
      <c r="S201" s="2" t="s">
        <v>66</v>
      </c>
      <c r="T201" s="2" t="s">
        <v>65</v>
      </c>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2" t="s">
        <v>52</v>
      </c>
      <c r="AS201" s="2" t="s">
        <v>52</v>
      </c>
      <c r="AT201" s="3"/>
      <c r="AU201" s="2" t="s">
        <v>515</v>
      </c>
      <c r="AV201" s="3">
        <v>226</v>
      </c>
    </row>
    <row r="202" spans="1:48" ht="30" customHeight="1" x14ac:dyDescent="0.3">
      <c r="A202" s="17" t="s">
        <v>516</v>
      </c>
      <c r="B202" s="17" t="s">
        <v>52</v>
      </c>
      <c r="C202" s="17" t="s">
        <v>76</v>
      </c>
      <c r="D202" s="15">
        <v>3</v>
      </c>
      <c r="E202" s="16">
        <f>TRUNC(단가대비표!O174,0)</f>
        <v>0</v>
      </c>
      <c r="F202" s="16">
        <f t="shared" si="20"/>
        <v>0</v>
      </c>
      <c r="G202" s="16">
        <f>TRUNC(단가대비표!P174,0)</f>
        <v>0</v>
      </c>
      <c r="H202" s="16">
        <f t="shared" si="21"/>
        <v>0</v>
      </c>
      <c r="I202" s="16">
        <f>TRUNC(단가대비표!V174,0)</f>
        <v>0</v>
      </c>
      <c r="J202" s="16">
        <f t="shared" si="22"/>
        <v>0</v>
      </c>
      <c r="K202" s="16">
        <f t="shared" si="23"/>
        <v>0</v>
      </c>
      <c r="L202" s="16">
        <f t="shared" si="24"/>
        <v>0</v>
      </c>
      <c r="M202" s="17" t="s">
        <v>517</v>
      </c>
      <c r="N202" s="2" t="s">
        <v>518</v>
      </c>
      <c r="O202" s="2" t="s">
        <v>52</v>
      </c>
      <c r="P202" s="2" t="s">
        <v>52</v>
      </c>
      <c r="Q202" s="2" t="s">
        <v>456</v>
      </c>
      <c r="R202" s="2" t="s">
        <v>66</v>
      </c>
      <c r="S202" s="2" t="s">
        <v>66</v>
      </c>
      <c r="T202" s="2" t="s">
        <v>65</v>
      </c>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2" t="s">
        <v>52</v>
      </c>
      <c r="AS202" s="2" t="s">
        <v>52</v>
      </c>
      <c r="AT202" s="3"/>
      <c r="AU202" s="2" t="s">
        <v>519</v>
      </c>
      <c r="AV202" s="3">
        <v>227</v>
      </c>
    </row>
    <row r="203" spans="1:48" ht="30" customHeight="1" x14ac:dyDescent="0.3">
      <c r="A203" s="17" t="s">
        <v>520</v>
      </c>
      <c r="B203" s="17" t="s">
        <v>52</v>
      </c>
      <c r="C203" s="17" t="s">
        <v>76</v>
      </c>
      <c r="D203" s="15">
        <v>4</v>
      </c>
      <c r="E203" s="16">
        <f>TRUNC(단가대비표!O175,0)</f>
        <v>0</v>
      </c>
      <c r="F203" s="16">
        <f t="shared" si="20"/>
        <v>0</v>
      </c>
      <c r="G203" s="16">
        <f>TRUNC(단가대비표!P175,0)</f>
        <v>0</v>
      </c>
      <c r="H203" s="16">
        <f t="shared" si="21"/>
        <v>0</v>
      </c>
      <c r="I203" s="16">
        <f>TRUNC(단가대비표!V175,0)</f>
        <v>0</v>
      </c>
      <c r="J203" s="16">
        <f t="shared" si="22"/>
        <v>0</v>
      </c>
      <c r="K203" s="16">
        <f t="shared" si="23"/>
        <v>0</v>
      </c>
      <c r="L203" s="16">
        <f t="shared" si="24"/>
        <v>0</v>
      </c>
      <c r="M203" s="17" t="s">
        <v>521</v>
      </c>
      <c r="N203" s="2" t="s">
        <v>522</v>
      </c>
      <c r="O203" s="2" t="s">
        <v>52</v>
      </c>
      <c r="P203" s="2" t="s">
        <v>52</v>
      </c>
      <c r="Q203" s="2" t="s">
        <v>456</v>
      </c>
      <c r="R203" s="2" t="s">
        <v>66</v>
      </c>
      <c r="S203" s="2" t="s">
        <v>66</v>
      </c>
      <c r="T203" s="2" t="s">
        <v>65</v>
      </c>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2" t="s">
        <v>52</v>
      </c>
      <c r="AS203" s="2" t="s">
        <v>52</v>
      </c>
      <c r="AT203" s="3"/>
      <c r="AU203" s="2" t="s">
        <v>523</v>
      </c>
      <c r="AV203" s="3">
        <v>228</v>
      </c>
    </row>
    <row r="204" spans="1:48" ht="30" customHeight="1" x14ac:dyDescent="0.3">
      <c r="A204" s="17" t="s">
        <v>524</v>
      </c>
      <c r="B204" s="17" t="s">
        <v>52</v>
      </c>
      <c r="C204" s="17" t="s">
        <v>76</v>
      </c>
      <c r="D204" s="15">
        <v>4</v>
      </c>
      <c r="E204" s="16">
        <f>TRUNC(단가대비표!O176,0)</f>
        <v>0</v>
      </c>
      <c r="F204" s="16">
        <f t="shared" si="20"/>
        <v>0</v>
      </c>
      <c r="G204" s="16">
        <f>TRUNC(단가대비표!P176,0)</f>
        <v>0</v>
      </c>
      <c r="H204" s="16">
        <f t="shared" si="21"/>
        <v>0</v>
      </c>
      <c r="I204" s="16">
        <f>TRUNC(단가대비표!V176,0)</f>
        <v>0</v>
      </c>
      <c r="J204" s="16">
        <f t="shared" si="22"/>
        <v>0</v>
      </c>
      <c r="K204" s="16">
        <f t="shared" si="23"/>
        <v>0</v>
      </c>
      <c r="L204" s="16">
        <f t="shared" si="24"/>
        <v>0</v>
      </c>
      <c r="M204" s="17" t="s">
        <v>525</v>
      </c>
      <c r="N204" s="2" t="s">
        <v>526</v>
      </c>
      <c r="O204" s="2" t="s">
        <v>52</v>
      </c>
      <c r="P204" s="2" t="s">
        <v>52</v>
      </c>
      <c r="Q204" s="2" t="s">
        <v>456</v>
      </c>
      <c r="R204" s="2" t="s">
        <v>66</v>
      </c>
      <c r="S204" s="2" t="s">
        <v>66</v>
      </c>
      <c r="T204" s="2" t="s">
        <v>65</v>
      </c>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2" t="s">
        <v>52</v>
      </c>
      <c r="AS204" s="2" t="s">
        <v>52</v>
      </c>
      <c r="AT204" s="3"/>
      <c r="AU204" s="2" t="s">
        <v>527</v>
      </c>
      <c r="AV204" s="3">
        <v>229</v>
      </c>
    </row>
    <row r="205" spans="1:48" ht="30" customHeight="1" x14ac:dyDescent="0.3">
      <c r="A205" s="17" t="s">
        <v>528</v>
      </c>
      <c r="B205" s="17" t="s">
        <v>52</v>
      </c>
      <c r="C205" s="17" t="s">
        <v>76</v>
      </c>
      <c r="D205" s="15">
        <v>7</v>
      </c>
      <c r="E205" s="16">
        <f>TRUNC(단가대비표!O177,0)</f>
        <v>0</v>
      </c>
      <c r="F205" s="16">
        <f t="shared" si="20"/>
        <v>0</v>
      </c>
      <c r="G205" s="16">
        <f>TRUNC(단가대비표!P177,0)</f>
        <v>0</v>
      </c>
      <c r="H205" s="16">
        <f t="shared" si="21"/>
        <v>0</v>
      </c>
      <c r="I205" s="16">
        <f>TRUNC(단가대비표!V177,0)</f>
        <v>0</v>
      </c>
      <c r="J205" s="16">
        <f t="shared" si="22"/>
        <v>0</v>
      </c>
      <c r="K205" s="16">
        <f t="shared" si="23"/>
        <v>0</v>
      </c>
      <c r="L205" s="16">
        <f t="shared" si="24"/>
        <v>0</v>
      </c>
      <c r="M205" s="17" t="s">
        <v>529</v>
      </c>
      <c r="N205" s="2" t="s">
        <v>530</v>
      </c>
      <c r="O205" s="2" t="s">
        <v>52</v>
      </c>
      <c r="P205" s="2" t="s">
        <v>52</v>
      </c>
      <c r="Q205" s="2" t="s">
        <v>456</v>
      </c>
      <c r="R205" s="2" t="s">
        <v>66</v>
      </c>
      <c r="S205" s="2" t="s">
        <v>66</v>
      </c>
      <c r="T205" s="2" t="s">
        <v>65</v>
      </c>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2" t="s">
        <v>52</v>
      </c>
      <c r="AS205" s="2" t="s">
        <v>52</v>
      </c>
      <c r="AT205" s="3"/>
      <c r="AU205" s="2" t="s">
        <v>531</v>
      </c>
      <c r="AV205" s="3">
        <v>230</v>
      </c>
    </row>
    <row r="206" spans="1:48" ht="30" customHeight="1" x14ac:dyDescent="0.3">
      <c r="A206" s="17" t="s">
        <v>532</v>
      </c>
      <c r="B206" s="17" t="s">
        <v>533</v>
      </c>
      <c r="C206" s="17" t="s">
        <v>70</v>
      </c>
      <c r="D206" s="15">
        <v>7</v>
      </c>
      <c r="E206" s="16">
        <f>TRUNC(단가대비표!O69,0)</f>
        <v>0</v>
      </c>
      <c r="F206" s="16">
        <f t="shared" si="20"/>
        <v>0</v>
      </c>
      <c r="G206" s="16">
        <f>TRUNC(단가대비표!P69,0)</f>
        <v>0</v>
      </c>
      <c r="H206" s="16">
        <f t="shared" si="21"/>
        <v>0</v>
      </c>
      <c r="I206" s="16">
        <f>TRUNC(단가대비표!V69,0)</f>
        <v>0</v>
      </c>
      <c r="J206" s="16">
        <f t="shared" si="22"/>
        <v>0</v>
      </c>
      <c r="K206" s="16">
        <f t="shared" si="23"/>
        <v>0</v>
      </c>
      <c r="L206" s="16">
        <f t="shared" si="24"/>
        <v>0</v>
      </c>
      <c r="M206" s="17" t="s">
        <v>534</v>
      </c>
      <c r="N206" s="2" t="s">
        <v>535</v>
      </c>
      <c r="O206" s="2" t="s">
        <v>52</v>
      </c>
      <c r="P206" s="2" t="s">
        <v>52</v>
      </c>
      <c r="Q206" s="2" t="s">
        <v>456</v>
      </c>
      <c r="R206" s="2" t="s">
        <v>66</v>
      </c>
      <c r="S206" s="2" t="s">
        <v>66</v>
      </c>
      <c r="T206" s="2" t="s">
        <v>65</v>
      </c>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2" t="s">
        <v>52</v>
      </c>
      <c r="AS206" s="2" t="s">
        <v>52</v>
      </c>
      <c r="AT206" s="3"/>
      <c r="AU206" s="2" t="s">
        <v>536</v>
      </c>
      <c r="AV206" s="3">
        <v>93</v>
      </c>
    </row>
    <row r="207" spans="1:48" ht="30" customHeight="1" x14ac:dyDescent="0.3">
      <c r="A207" s="17" t="s">
        <v>537</v>
      </c>
      <c r="B207" s="17" t="s">
        <v>538</v>
      </c>
      <c r="C207" s="17" t="s">
        <v>70</v>
      </c>
      <c r="D207" s="15">
        <v>7</v>
      </c>
      <c r="E207" s="16">
        <f>TRUNC(일위대가목록!E81,0)</f>
        <v>0</v>
      </c>
      <c r="F207" s="16">
        <f t="shared" si="20"/>
        <v>0</v>
      </c>
      <c r="G207" s="16">
        <f>TRUNC(일위대가목록!F81,0)</f>
        <v>0</v>
      </c>
      <c r="H207" s="16">
        <f t="shared" si="21"/>
        <v>0</v>
      </c>
      <c r="I207" s="16">
        <f>TRUNC(일위대가목록!G81,0)</f>
        <v>0</v>
      </c>
      <c r="J207" s="16">
        <f t="shared" si="22"/>
        <v>0</v>
      </c>
      <c r="K207" s="16">
        <f t="shared" si="23"/>
        <v>0</v>
      </c>
      <c r="L207" s="16">
        <f t="shared" si="24"/>
        <v>0</v>
      </c>
      <c r="M207" s="17" t="s">
        <v>539</v>
      </c>
      <c r="N207" s="2" t="s">
        <v>540</v>
      </c>
      <c r="O207" s="2" t="s">
        <v>52</v>
      </c>
      <c r="P207" s="2" t="s">
        <v>52</v>
      </c>
      <c r="Q207" s="2" t="s">
        <v>456</v>
      </c>
      <c r="R207" s="2" t="s">
        <v>65</v>
      </c>
      <c r="S207" s="2" t="s">
        <v>66</v>
      </c>
      <c r="T207" s="2" t="s">
        <v>66</v>
      </c>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2" t="s">
        <v>52</v>
      </c>
      <c r="AS207" s="2" t="s">
        <v>52</v>
      </c>
      <c r="AT207" s="3"/>
      <c r="AU207" s="2" t="s">
        <v>541</v>
      </c>
      <c r="AV207" s="3">
        <v>104</v>
      </c>
    </row>
    <row r="208" spans="1:48" ht="30" customHeight="1" x14ac:dyDescent="0.3">
      <c r="A208" s="17" t="s">
        <v>542</v>
      </c>
      <c r="B208" s="17" t="s">
        <v>543</v>
      </c>
      <c r="C208" s="17" t="s">
        <v>62</v>
      </c>
      <c r="D208" s="15">
        <v>72</v>
      </c>
      <c r="E208" s="16">
        <f>TRUNC(일위대가목록!E82,0)</f>
        <v>0</v>
      </c>
      <c r="F208" s="16">
        <f t="shared" si="20"/>
        <v>0</v>
      </c>
      <c r="G208" s="16">
        <f>TRUNC(일위대가목록!F82,0)</f>
        <v>0</v>
      </c>
      <c r="H208" s="16">
        <f t="shared" si="21"/>
        <v>0</v>
      </c>
      <c r="I208" s="16">
        <f>TRUNC(일위대가목록!G82,0)</f>
        <v>0</v>
      </c>
      <c r="J208" s="16">
        <f t="shared" si="22"/>
        <v>0</v>
      </c>
      <c r="K208" s="16">
        <f t="shared" si="23"/>
        <v>0</v>
      </c>
      <c r="L208" s="16">
        <f t="shared" si="24"/>
        <v>0</v>
      </c>
      <c r="M208" s="17" t="s">
        <v>544</v>
      </c>
      <c r="N208" s="2" t="s">
        <v>545</v>
      </c>
      <c r="O208" s="2" t="s">
        <v>52</v>
      </c>
      <c r="P208" s="2" t="s">
        <v>52</v>
      </c>
      <c r="Q208" s="2" t="s">
        <v>456</v>
      </c>
      <c r="R208" s="2" t="s">
        <v>65</v>
      </c>
      <c r="S208" s="2" t="s">
        <v>66</v>
      </c>
      <c r="T208" s="2" t="s">
        <v>66</v>
      </c>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2" t="s">
        <v>52</v>
      </c>
      <c r="AS208" s="2" t="s">
        <v>52</v>
      </c>
      <c r="AT208" s="3"/>
      <c r="AU208" s="2" t="s">
        <v>546</v>
      </c>
      <c r="AV208" s="3">
        <v>94</v>
      </c>
    </row>
    <row r="209" spans="1:48" ht="30" customHeight="1" x14ac:dyDescent="0.3">
      <c r="A209" s="17" t="s">
        <v>547</v>
      </c>
      <c r="B209" s="17" t="s">
        <v>548</v>
      </c>
      <c r="C209" s="17" t="s">
        <v>76</v>
      </c>
      <c r="D209" s="15">
        <v>2</v>
      </c>
      <c r="E209" s="16">
        <f>TRUNC(일위대가목록!E83,0)</f>
        <v>0</v>
      </c>
      <c r="F209" s="16">
        <f t="shared" si="20"/>
        <v>0</v>
      </c>
      <c r="G209" s="16">
        <f>TRUNC(일위대가목록!F83,0)</f>
        <v>0</v>
      </c>
      <c r="H209" s="16">
        <f t="shared" si="21"/>
        <v>0</v>
      </c>
      <c r="I209" s="16">
        <f>TRUNC(일위대가목록!G83,0)</f>
        <v>0</v>
      </c>
      <c r="J209" s="16">
        <f t="shared" si="22"/>
        <v>0</v>
      </c>
      <c r="K209" s="16">
        <f t="shared" si="23"/>
        <v>0</v>
      </c>
      <c r="L209" s="16">
        <f t="shared" si="24"/>
        <v>0</v>
      </c>
      <c r="M209" s="17" t="s">
        <v>549</v>
      </c>
      <c r="N209" s="2" t="s">
        <v>550</v>
      </c>
      <c r="O209" s="2" t="s">
        <v>52</v>
      </c>
      <c r="P209" s="2" t="s">
        <v>52</v>
      </c>
      <c r="Q209" s="2" t="s">
        <v>456</v>
      </c>
      <c r="R209" s="2" t="s">
        <v>65</v>
      </c>
      <c r="S209" s="2" t="s">
        <v>66</v>
      </c>
      <c r="T209" s="2" t="s">
        <v>66</v>
      </c>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2" t="s">
        <v>52</v>
      </c>
      <c r="AS209" s="2" t="s">
        <v>52</v>
      </c>
      <c r="AT209" s="3"/>
      <c r="AU209" s="2" t="s">
        <v>551</v>
      </c>
      <c r="AV209" s="3">
        <v>105</v>
      </c>
    </row>
    <row r="210" spans="1:48" ht="30" customHeight="1" x14ac:dyDescent="0.3">
      <c r="A210" s="17" t="s">
        <v>552</v>
      </c>
      <c r="B210" s="17" t="s">
        <v>553</v>
      </c>
      <c r="C210" s="17" t="s">
        <v>554</v>
      </c>
      <c r="D210" s="15">
        <v>2</v>
      </c>
      <c r="E210" s="16">
        <f>TRUNC(단가대비표!O66,0)</f>
        <v>0</v>
      </c>
      <c r="F210" s="16">
        <f t="shared" si="20"/>
        <v>0</v>
      </c>
      <c r="G210" s="16">
        <f>TRUNC(단가대비표!P66,0)</f>
        <v>0</v>
      </c>
      <c r="H210" s="16">
        <f t="shared" si="21"/>
        <v>0</v>
      </c>
      <c r="I210" s="16">
        <f>TRUNC(단가대비표!V66,0)</f>
        <v>0</v>
      </c>
      <c r="J210" s="16">
        <f t="shared" si="22"/>
        <v>0</v>
      </c>
      <c r="K210" s="16">
        <f t="shared" si="23"/>
        <v>0</v>
      </c>
      <c r="L210" s="16">
        <f t="shared" si="24"/>
        <v>0</v>
      </c>
      <c r="M210" s="17" t="s">
        <v>555</v>
      </c>
      <c r="N210" s="2" t="s">
        <v>556</v>
      </c>
      <c r="O210" s="2" t="s">
        <v>52</v>
      </c>
      <c r="P210" s="2" t="s">
        <v>52</v>
      </c>
      <c r="Q210" s="2" t="s">
        <v>456</v>
      </c>
      <c r="R210" s="2" t="s">
        <v>66</v>
      </c>
      <c r="S210" s="2" t="s">
        <v>66</v>
      </c>
      <c r="T210" s="2" t="s">
        <v>65</v>
      </c>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2" t="s">
        <v>52</v>
      </c>
      <c r="AS210" s="2" t="s">
        <v>52</v>
      </c>
      <c r="AT210" s="3"/>
      <c r="AU210" s="2" t="s">
        <v>557</v>
      </c>
      <c r="AV210" s="3">
        <v>91</v>
      </c>
    </row>
    <row r="211" spans="1:48" ht="30" customHeight="1" x14ac:dyDescent="0.3">
      <c r="A211" s="17" t="s">
        <v>552</v>
      </c>
      <c r="B211" s="17" t="s">
        <v>558</v>
      </c>
      <c r="C211" s="17" t="s">
        <v>554</v>
      </c>
      <c r="D211" s="15">
        <v>2</v>
      </c>
      <c r="E211" s="16">
        <f>TRUNC(단가대비표!O67,0)</f>
        <v>0</v>
      </c>
      <c r="F211" s="16">
        <f t="shared" si="20"/>
        <v>0</v>
      </c>
      <c r="G211" s="16">
        <f>TRUNC(단가대비표!P67,0)</f>
        <v>0</v>
      </c>
      <c r="H211" s="16">
        <f t="shared" si="21"/>
        <v>0</v>
      </c>
      <c r="I211" s="16">
        <f>TRUNC(단가대비표!V67,0)</f>
        <v>0</v>
      </c>
      <c r="J211" s="16">
        <f t="shared" si="22"/>
        <v>0</v>
      </c>
      <c r="K211" s="16">
        <f t="shared" si="23"/>
        <v>0</v>
      </c>
      <c r="L211" s="16">
        <f t="shared" si="24"/>
        <v>0</v>
      </c>
      <c r="M211" s="17" t="s">
        <v>559</v>
      </c>
      <c r="N211" s="2" t="s">
        <v>560</v>
      </c>
      <c r="O211" s="2" t="s">
        <v>52</v>
      </c>
      <c r="P211" s="2" t="s">
        <v>52</v>
      </c>
      <c r="Q211" s="2" t="s">
        <v>456</v>
      </c>
      <c r="R211" s="2" t="s">
        <v>66</v>
      </c>
      <c r="S211" s="2" t="s">
        <v>66</v>
      </c>
      <c r="T211" s="2" t="s">
        <v>65</v>
      </c>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2" t="s">
        <v>52</v>
      </c>
      <c r="AS211" s="2" t="s">
        <v>52</v>
      </c>
      <c r="AT211" s="3"/>
      <c r="AU211" s="2" t="s">
        <v>561</v>
      </c>
      <c r="AV211" s="3">
        <v>92</v>
      </c>
    </row>
    <row r="212" spans="1:48" ht="30" customHeight="1" x14ac:dyDescent="0.3">
      <c r="A212" s="15"/>
      <c r="B212" s="15"/>
      <c r="C212" s="15"/>
      <c r="D212" s="15"/>
      <c r="E212" s="16"/>
      <c r="F212" s="16"/>
      <c r="G212" s="16"/>
      <c r="H212" s="16"/>
      <c r="I212" s="16"/>
      <c r="J212" s="16"/>
      <c r="K212" s="16"/>
      <c r="L212" s="16"/>
      <c r="M212" s="15"/>
      <c r="Q212" s="1" t="s">
        <v>456</v>
      </c>
    </row>
    <row r="213" spans="1:48" ht="30" customHeight="1" x14ac:dyDescent="0.3">
      <c r="A213" s="15"/>
      <c r="B213" s="15"/>
      <c r="C213" s="15"/>
      <c r="D213" s="15"/>
      <c r="E213" s="16"/>
      <c r="F213" s="16"/>
      <c r="G213" s="16"/>
      <c r="H213" s="16"/>
      <c r="I213" s="16"/>
      <c r="J213" s="16"/>
      <c r="K213" s="16"/>
      <c r="L213" s="16"/>
      <c r="M213" s="15"/>
      <c r="Q213" s="1" t="s">
        <v>456</v>
      </c>
    </row>
    <row r="214" spans="1:48" ht="30" customHeight="1" x14ac:dyDescent="0.3">
      <c r="A214" s="15"/>
      <c r="B214" s="15"/>
      <c r="C214" s="15"/>
      <c r="D214" s="15"/>
      <c r="E214" s="16"/>
      <c r="F214" s="16"/>
      <c r="G214" s="16"/>
      <c r="H214" s="16"/>
      <c r="I214" s="16"/>
      <c r="J214" s="16"/>
      <c r="K214" s="16"/>
      <c r="L214" s="16"/>
      <c r="M214" s="15"/>
      <c r="Q214" s="1" t="s">
        <v>456</v>
      </c>
    </row>
    <row r="215" spans="1:48" ht="30" customHeight="1" x14ac:dyDescent="0.3">
      <c r="A215" s="15"/>
      <c r="B215" s="15"/>
      <c r="C215" s="15"/>
      <c r="D215" s="15"/>
      <c r="E215" s="16"/>
      <c r="F215" s="16"/>
      <c r="G215" s="16"/>
      <c r="H215" s="16"/>
      <c r="I215" s="16"/>
      <c r="J215" s="16"/>
      <c r="K215" s="16"/>
      <c r="L215" s="16"/>
      <c r="M215" s="15"/>
      <c r="Q215" s="1" t="s">
        <v>456</v>
      </c>
    </row>
    <row r="216" spans="1:48" ht="30" customHeight="1" x14ac:dyDescent="0.3">
      <c r="A216" s="15"/>
      <c r="B216" s="15"/>
      <c r="C216" s="15"/>
      <c r="D216" s="15"/>
      <c r="E216" s="16"/>
      <c r="F216" s="16"/>
      <c r="G216" s="16"/>
      <c r="H216" s="16"/>
      <c r="I216" s="16"/>
      <c r="J216" s="16"/>
      <c r="K216" s="16"/>
      <c r="L216" s="16"/>
      <c r="M216" s="15"/>
      <c r="Q216" s="1" t="s">
        <v>456</v>
      </c>
    </row>
    <row r="217" spans="1:48" ht="30" customHeight="1" x14ac:dyDescent="0.3">
      <c r="A217" s="15"/>
      <c r="B217" s="15"/>
      <c r="C217" s="15"/>
      <c r="D217" s="15"/>
      <c r="E217" s="16"/>
      <c r="F217" s="16"/>
      <c r="G217" s="16"/>
      <c r="H217" s="16"/>
      <c r="I217" s="16"/>
      <c r="J217" s="16"/>
      <c r="K217" s="16"/>
      <c r="L217" s="16"/>
      <c r="M217" s="15"/>
      <c r="Q217" s="1" t="s">
        <v>456</v>
      </c>
    </row>
    <row r="218" spans="1:48" ht="30" customHeight="1" x14ac:dyDescent="0.3">
      <c r="A218" s="15"/>
      <c r="B218" s="15"/>
      <c r="C218" s="15"/>
      <c r="D218" s="15"/>
      <c r="E218" s="16"/>
      <c r="F218" s="16"/>
      <c r="G218" s="16"/>
      <c r="H218" s="16"/>
      <c r="I218" s="16"/>
      <c r="J218" s="16"/>
      <c r="K218" s="16"/>
      <c r="L218" s="16"/>
      <c r="M218" s="15"/>
      <c r="Q218" s="1" t="s">
        <v>456</v>
      </c>
    </row>
    <row r="219" spans="1:48" ht="30" customHeight="1" x14ac:dyDescent="0.3">
      <c r="A219" s="15"/>
      <c r="B219" s="15"/>
      <c r="C219" s="15"/>
      <c r="D219" s="15"/>
      <c r="E219" s="16"/>
      <c r="F219" s="16"/>
      <c r="G219" s="16"/>
      <c r="H219" s="16"/>
      <c r="I219" s="16"/>
      <c r="J219" s="16"/>
      <c r="K219" s="16"/>
      <c r="L219" s="16"/>
      <c r="M219" s="15"/>
      <c r="Q219" s="1" t="s">
        <v>456</v>
      </c>
    </row>
    <row r="220" spans="1:48" ht="30" customHeight="1" x14ac:dyDescent="0.3">
      <c r="A220" s="15"/>
      <c r="B220" s="15"/>
      <c r="C220" s="15"/>
      <c r="D220" s="15"/>
      <c r="E220" s="16"/>
      <c r="F220" s="16"/>
      <c r="G220" s="16"/>
      <c r="H220" s="16"/>
      <c r="I220" s="16"/>
      <c r="J220" s="16"/>
      <c r="K220" s="16"/>
      <c r="L220" s="16"/>
      <c r="M220" s="15"/>
      <c r="Q220" s="1" t="s">
        <v>456</v>
      </c>
    </row>
    <row r="221" spans="1:48" ht="30" customHeight="1" x14ac:dyDescent="0.3">
      <c r="A221" s="15"/>
      <c r="B221" s="15"/>
      <c r="C221" s="15"/>
      <c r="D221" s="15"/>
      <c r="E221" s="16"/>
      <c r="F221" s="16"/>
      <c r="G221" s="16"/>
      <c r="H221" s="16"/>
      <c r="I221" s="16"/>
      <c r="J221" s="16"/>
      <c r="K221" s="16"/>
      <c r="L221" s="16"/>
      <c r="M221" s="15"/>
      <c r="Q221" s="1" t="s">
        <v>456</v>
      </c>
    </row>
    <row r="222" spans="1:48" ht="30" customHeight="1" x14ac:dyDescent="0.3">
      <c r="A222" s="15"/>
      <c r="B222" s="15"/>
      <c r="C222" s="15"/>
      <c r="D222" s="15"/>
      <c r="E222" s="16"/>
      <c r="F222" s="16"/>
      <c r="G222" s="16"/>
      <c r="H222" s="16"/>
      <c r="I222" s="16"/>
      <c r="J222" s="16"/>
      <c r="K222" s="16"/>
      <c r="L222" s="16"/>
      <c r="M222" s="15"/>
      <c r="Q222" s="1" t="s">
        <v>456</v>
      </c>
    </row>
    <row r="223" spans="1:48" ht="30" customHeight="1" x14ac:dyDescent="0.3">
      <c r="A223" s="15"/>
      <c r="B223" s="15"/>
      <c r="C223" s="15"/>
      <c r="D223" s="15"/>
      <c r="E223" s="16"/>
      <c r="F223" s="16"/>
      <c r="G223" s="16"/>
      <c r="H223" s="16"/>
      <c r="I223" s="16"/>
      <c r="J223" s="16"/>
      <c r="K223" s="16"/>
      <c r="L223" s="16"/>
      <c r="M223" s="15"/>
      <c r="Q223" s="1" t="s">
        <v>456</v>
      </c>
    </row>
    <row r="224" spans="1:48" ht="30" customHeight="1" x14ac:dyDescent="0.3">
      <c r="A224" s="15"/>
      <c r="B224" s="15"/>
      <c r="C224" s="15"/>
      <c r="D224" s="15"/>
      <c r="E224" s="16"/>
      <c r="F224" s="16"/>
      <c r="G224" s="16"/>
      <c r="H224" s="16"/>
      <c r="I224" s="16"/>
      <c r="J224" s="16"/>
      <c r="K224" s="16"/>
      <c r="L224" s="16"/>
      <c r="M224" s="15"/>
      <c r="Q224" s="1" t="s">
        <v>456</v>
      </c>
    </row>
    <row r="225" spans="1:48" ht="30" customHeight="1" x14ac:dyDescent="0.3">
      <c r="A225" s="15"/>
      <c r="B225" s="15"/>
      <c r="C225" s="15"/>
      <c r="D225" s="15"/>
      <c r="E225" s="16"/>
      <c r="F225" s="16"/>
      <c r="G225" s="16"/>
      <c r="H225" s="16"/>
      <c r="I225" s="16"/>
      <c r="J225" s="16"/>
      <c r="K225" s="16"/>
      <c r="L225" s="16"/>
      <c r="M225" s="15"/>
      <c r="Q225" s="1" t="s">
        <v>456</v>
      </c>
    </row>
    <row r="226" spans="1:48" ht="30" customHeight="1" x14ac:dyDescent="0.3">
      <c r="A226" s="15"/>
      <c r="B226" s="15"/>
      <c r="C226" s="15"/>
      <c r="D226" s="15"/>
      <c r="E226" s="16"/>
      <c r="F226" s="16"/>
      <c r="G226" s="16"/>
      <c r="H226" s="16"/>
      <c r="I226" s="16"/>
      <c r="J226" s="16"/>
      <c r="K226" s="16"/>
      <c r="L226" s="16"/>
      <c r="M226" s="15"/>
      <c r="Q226" s="1" t="s">
        <v>456</v>
      </c>
    </row>
    <row r="227" spans="1:48" ht="30" customHeight="1" x14ac:dyDescent="0.3">
      <c r="A227" s="15"/>
      <c r="B227" s="15"/>
      <c r="C227" s="15"/>
      <c r="D227" s="15"/>
      <c r="E227" s="16"/>
      <c r="F227" s="16"/>
      <c r="G227" s="16"/>
      <c r="H227" s="16"/>
      <c r="I227" s="16"/>
      <c r="J227" s="16"/>
      <c r="K227" s="16"/>
      <c r="L227" s="16"/>
      <c r="M227" s="15"/>
      <c r="Q227" s="1" t="s">
        <v>456</v>
      </c>
    </row>
    <row r="228" spans="1:48" ht="30" customHeight="1" x14ac:dyDescent="0.3">
      <c r="A228" s="15"/>
      <c r="B228" s="15"/>
      <c r="C228" s="15"/>
      <c r="D228" s="15"/>
      <c r="E228" s="16"/>
      <c r="F228" s="16"/>
      <c r="G228" s="16"/>
      <c r="H228" s="16"/>
      <c r="I228" s="16"/>
      <c r="J228" s="16"/>
      <c r="K228" s="16"/>
      <c r="L228" s="16"/>
      <c r="M228" s="15"/>
      <c r="Q228" s="1" t="s">
        <v>456</v>
      </c>
    </row>
    <row r="229" spans="1:48" ht="30" customHeight="1" x14ac:dyDescent="0.3">
      <c r="A229" s="15"/>
      <c r="B229" s="15"/>
      <c r="C229" s="15"/>
      <c r="D229" s="15"/>
      <c r="E229" s="16"/>
      <c r="F229" s="16"/>
      <c r="G229" s="16"/>
      <c r="H229" s="16"/>
      <c r="I229" s="16"/>
      <c r="J229" s="16"/>
      <c r="K229" s="16"/>
      <c r="L229" s="16"/>
      <c r="M229" s="15"/>
      <c r="Q229" s="1" t="s">
        <v>456</v>
      </c>
    </row>
    <row r="230" spans="1:48" ht="30" customHeight="1" x14ac:dyDescent="0.3">
      <c r="A230" s="15"/>
      <c r="B230" s="15"/>
      <c r="C230" s="15"/>
      <c r="D230" s="15"/>
      <c r="E230" s="16"/>
      <c r="F230" s="16"/>
      <c r="G230" s="16"/>
      <c r="H230" s="16"/>
      <c r="I230" s="16"/>
      <c r="J230" s="16"/>
      <c r="K230" s="16"/>
      <c r="L230" s="16"/>
      <c r="M230" s="15"/>
      <c r="Q230" s="1" t="s">
        <v>456</v>
      </c>
    </row>
    <row r="231" spans="1:48" ht="30" customHeight="1" x14ac:dyDescent="0.3">
      <c r="A231" s="15"/>
      <c r="B231" s="15"/>
      <c r="C231" s="15"/>
      <c r="D231" s="15"/>
      <c r="E231" s="16"/>
      <c r="F231" s="16"/>
      <c r="G231" s="16"/>
      <c r="H231" s="16"/>
      <c r="I231" s="16"/>
      <c r="J231" s="16"/>
      <c r="K231" s="16"/>
      <c r="L231" s="16"/>
      <c r="M231" s="15"/>
      <c r="Q231" s="1" t="s">
        <v>456</v>
      </c>
    </row>
    <row r="232" spans="1:48" ht="30" customHeight="1" x14ac:dyDescent="0.3">
      <c r="A232" s="15"/>
      <c r="B232" s="15"/>
      <c r="C232" s="15"/>
      <c r="D232" s="15"/>
      <c r="E232" s="16"/>
      <c r="F232" s="16"/>
      <c r="G232" s="16"/>
      <c r="H232" s="16"/>
      <c r="I232" s="16"/>
      <c r="J232" s="16"/>
      <c r="K232" s="16"/>
      <c r="L232" s="16"/>
      <c r="M232" s="15"/>
      <c r="Q232" s="1" t="s">
        <v>456</v>
      </c>
    </row>
    <row r="233" spans="1:48" ht="30" customHeight="1" x14ac:dyDescent="0.3">
      <c r="A233" s="17" t="s">
        <v>96</v>
      </c>
      <c r="B233" s="15"/>
      <c r="C233" s="15"/>
      <c r="D233" s="15"/>
      <c r="E233" s="16"/>
      <c r="F233" s="16">
        <f>SUMIF(Q189:Q232,"01010107",F189:F232)</f>
        <v>0</v>
      </c>
      <c r="G233" s="16"/>
      <c r="H233" s="16">
        <f>SUMIF(Q189:Q232,"01010107",H189:H232)</f>
        <v>0</v>
      </c>
      <c r="I233" s="16"/>
      <c r="J233" s="16">
        <f>SUMIF(Q189:Q232,"01010107",J189:J232)</f>
        <v>0</v>
      </c>
      <c r="K233" s="16"/>
      <c r="L233" s="16">
        <f>SUMIF(Q189:Q232,"01010107",L189:L232)</f>
        <v>0</v>
      </c>
      <c r="M233" s="15"/>
      <c r="N233" t="s">
        <v>97</v>
      </c>
    </row>
    <row r="234" spans="1:48" ht="30" customHeight="1" x14ac:dyDescent="0.3">
      <c r="A234" s="17" t="s">
        <v>562</v>
      </c>
      <c r="B234" s="17" t="s">
        <v>52</v>
      </c>
      <c r="C234" s="15"/>
      <c r="D234" s="15"/>
      <c r="E234" s="16"/>
      <c r="F234" s="16"/>
      <c r="G234" s="16"/>
      <c r="H234" s="16"/>
      <c r="I234" s="16"/>
      <c r="J234" s="16"/>
      <c r="K234" s="16"/>
      <c r="L234" s="16"/>
      <c r="M234" s="15"/>
      <c r="N234" s="3"/>
      <c r="O234" s="3"/>
      <c r="P234" s="3"/>
      <c r="Q234" s="2" t="s">
        <v>563</v>
      </c>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row>
    <row r="235" spans="1:48" ht="30" customHeight="1" x14ac:dyDescent="0.3">
      <c r="A235" s="17" t="s">
        <v>564</v>
      </c>
      <c r="B235" s="17" t="s">
        <v>565</v>
      </c>
      <c r="C235" s="17" t="s">
        <v>70</v>
      </c>
      <c r="D235" s="15">
        <v>61</v>
      </c>
      <c r="E235" s="16">
        <f>TRUNC(일위대가목록!E84,0)</f>
        <v>0</v>
      </c>
      <c r="F235" s="16">
        <f t="shared" ref="F235:F243" si="25">TRUNC(E235*D235, 0)</f>
        <v>0</v>
      </c>
      <c r="G235" s="16">
        <f>TRUNC(일위대가목록!F84,0)</f>
        <v>0</v>
      </c>
      <c r="H235" s="16">
        <f t="shared" ref="H235:H243" si="26">TRUNC(G235*D235, 0)</f>
        <v>0</v>
      </c>
      <c r="I235" s="16">
        <f>TRUNC(일위대가목록!G84,0)</f>
        <v>0</v>
      </c>
      <c r="J235" s="16">
        <f t="shared" ref="J235:J243" si="27">TRUNC(I235*D235, 0)</f>
        <v>0</v>
      </c>
      <c r="K235" s="16">
        <f t="shared" ref="K235:K243" si="28">TRUNC(E235+G235+I235, 0)</f>
        <v>0</v>
      </c>
      <c r="L235" s="16">
        <f t="shared" ref="L235:L243" si="29">TRUNC(F235+H235+J235, 0)</f>
        <v>0</v>
      </c>
      <c r="M235" s="17" t="s">
        <v>566</v>
      </c>
      <c r="N235" s="2" t="s">
        <v>567</v>
      </c>
      <c r="O235" s="2" t="s">
        <v>52</v>
      </c>
      <c r="P235" s="2" t="s">
        <v>52</v>
      </c>
      <c r="Q235" s="2" t="s">
        <v>563</v>
      </c>
      <c r="R235" s="2" t="s">
        <v>65</v>
      </c>
      <c r="S235" s="2" t="s">
        <v>66</v>
      </c>
      <c r="T235" s="2" t="s">
        <v>66</v>
      </c>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2" t="s">
        <v>52</v>
      </c>
      <c r="AS235" s="2" t="s">
        <v>52</v>
      </c>
      <c r="AT235" s="3"/>
      <c r="AU235" s="2" t="s">
        <v>568</v>
      </c>
      <c r="AV235" s="3">
        <v>107</v>
      </c>
    </row>
    <row r="236" spans="1:48" ht="30" customHeight="1" x14ac:dyDescent="0.3">
      <c r="A236" s="17" t="s">
        <v>564</v>
      </c>
      <c r="B236" s="17" t="s">
        <v>569</v>
      </c>
      <c r="C236" s="17" t="s">
        <v>70</v>
      </c>
      <c r="D236" s="15">
        <v>708</v>
      </c>
      <c r="E236" s="16">
        <f>TRUNC(일위대가목록!E85,0)</f>
        <v>0</v>
      </c>
      <c r="F236" s="16">
        <f t="shared" si="25"/>
        <v>0</v>
      </c>
      <c r="G236" s="16">
        <f>TRUNC(일위대가목록!F85,0)</f>
        <v>0</v>
      </c>
      <c r="H236" s="16">
        <f t="shared" si="26"/>
        <v>0</v>
      </c>
      <c r="I236" s="16">
        <f>TRUNC(일위대가목록!G85,0)</f>
        <v>0</v>
      </c>
      <c r="J236" s="16">
        <f t="shared" si="27"/>
        <v>0</v>
      </c>
      <c r="K236" s="16">
        <f t="shared" si="28"/>
        <v>0</v>
      </c>
      <c r="L236" s="16">
        <f t="shared" si="29"/>
        <v>0</v>
      </c>
      <c r="M236" s="17" t="s">
        <v>570</v>
      </c>
      <c r="N236" s="2" t="s">
        <v>571</v>
      </c>
      <c r="O236" s="2" t="s">
        <v>52</v>
      </c>
      <c r="P236" s="2" t="s">
        <v>52</v>
      </c>
      <c r="Q236" s="2" t="s">
        <v>563</v>
      </c>
      <c r="R236" s="2" t="s">
        <v>65</v>
      </c>
      <c r="S236" s="2" t="s">
        <v>66</v>
      </c>
      <c r="T236" s="2" t="s">
        <v>66</v>
      </c>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2" t="s">
        <v>52</v>
      </c>
      <c r="AS236" s="2" t="s">
        <v>52</v>
      </c>
      <c r="AT236" s="3"/>
      <c r="AU236" s="2" t="s">
        <v>572</v>
      </c>
      <c r="AV236" s="3">
        <v>108</v>
      </c>
    </row>
    <row r="237" spans="1:48" ht="30" customHeight="1" x14ac:dyDescent="0.3">
      <c r="A237" s="17" t="s">
        <v>573</v>
      </c>
      <c r="B237" s="17" t="s">
        <v>569</v>
      </c>
      <c r="C237" s="17" t="s">
        <v>70</v>
      </c>
      <c r="D237" s="15">
        <v>26</v>
      </c>
      <c r="E237" s="16">
        <f>TRUNC(일위대가목록!E86,0)</f>
        <v>0</v>
      </c>
      <c r="F237" s="16">
        <f t="shared" si="25"/>
        <v>0</v>
      </c>
      <c r="G237" s="16">
        <f>TRUNC(일위대가목록!F86,0)</f>
        <v>0</v>
      </c>
      <c r="H237" s="16">
        <f t="shared" si="26"/>
        <v>0</v>
      </c>
      <c r="I237" s="16">
        <f>TRUNC(일위대가목록!G86,0)</f>
        <v>0</v>
      </c>
      <c r="J237" s="16">
        <f t="shared" si="27"/>
        <v>0</v>
      </c>
      <c r="K237" s="16">
        <f t="shared" si="28"/>
        <v>0</v>
      </c>
      <c r="L237" s="16">
        <f t="shared" si="29"/>
        <v>0</v>
      </c>
      <c r="M237" s="17" t="s">
        <v>574</v>
      </c>
      <c r="N237" s="2" t="s">
        <v>575</v>
      </c>
      <c r="O237" s="2" t="s">
        <v>52</v>
      </c>
      <c r="P237" s="2" t="s">
        <v>52</v>
      </c>
      <c r="Q237" s="2" t="s">
        <v>563</v>
      </c>
      <c r="R237" s="2" t="s">
        <v>65</v>
      </c>
      <c r="S237" s="2" t="s">
        <v>66</v>
      </c>
      <c r="T237" s="2" t="s">
        <v>66</v>
      </c>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2" t="s">
        <v>52</v>
      </c>
      <c r="AS237" s="2" t="s">
        <v>52</v>
      </c>
      <c r="AT237" s="3"/>
      <c r="AU237" s="2" t="s">
        <v>576</v>
      </c>
      <c r="AV237" s="3">
        <v>109</v>
      </c>
    </row>
    <row r="238" spans="1:48" ht="30" customHeight="1" x14ac:dyDescent="0.3">
      <c r="A238" s="17" t="s">
        <v>577</v>
      </c>
      <c r="B238" s="17" t="s">
        <v>569</v>
      </c>
      <c r="C238" s="17" t="s">
        <v>70</v>
      </c>
      <c r="D238" s="15">
        <v>20</v>
      </c>
      <c r="E238" s="16">
        <f>TRUNC(일위대가목록!E87,0)</f>
        <v>0</v>
      </c>
      <c r="F238" s="16">
        <f t="shared" si="25"/>
        <v>0</v>
      </c>
      <c r="G238" s="16">
        <f>TRUNC(일위대가목록!F87,0)</f>
        <v>0</v>
      </c>
      <c r="H238" s="16">
        <f t="shared" si="26"/>
        <v>0</v>
      </c>
      <c r="I238" s="16">
        <f>TRUNC(일위대가목록!G87,0)</f>
        <v>0</v>
      </c>
      <c r="J238" s="16">
        <f t="shared" si="27"/>
        <v>0</v>
      </c>
      <c r="K238" s="16">
        <f t="shared" si="28"/>
        <v>0</v>
      </c>
      <c r="L238" s="16">
        <f t="shared" si="29"/>
        <v>0</v>
      </c>
      <c r="M238" s="17" t="s">
        <v>578</v>
      </c>
      <c r="N238" s="2" t="s">
        <v>579</v>
      </c>
      <c r="O238" s="2" t="s">
        <v>52</v>
      </c>
      <c r="P238" s="2" t="s">
        <v>52</v>
      </c>
      <c r="Q238" s="2" t="s">
        <v>563</v>
      </c>
      <c r="R238" s="2" t="s">
        <v>65</v>
      </c>
      <c r="S238" s="2" t="s">
        <v>66</v>
      </c>
      <c r="T238" s="2" t="s">
        <v>66</v>
      </c>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2" t="s">
        <v>52</v>
      </c>
      <c r="AS238" s="2" t="s">
        <v>52</v>
      </c>
      <c r="AT238" s="3"/>
      <c r="AU238" s="2" t="s">
        <v>580</v>
      </c>
      <c r="AV238" s="3">
        <v>110</v>
      </c>
    </row>
    <row r="239" spans="1:48" ht="30" customHeight="1" x14ac:dyDescent="0.3">
      <c r="A239" s="17" t="s">
        <v>564</v>
      </c>
      <c r="B239" s="17" t="s">
        <v>581</v>
      </c>
      <c r="C239" s="17" t="s">
        <v>70</v>
      </c>
      <c r="D239" s="15">
        <v>15</v>
      </c>
      <c r="E239" s="16">
        <f>TRUNC(일위대가목록!E88,0)</f>
        <v>0</v>
      </c>
      <c r="F239" s="16">
        <f t="shared" si="25"/>
        <v>0</v>
      </c>
      <c r="G239" s="16">
        <f>TRUNC(일위대가목록!F88,0)</f>
        <v>0</v>
      </c>
      <c r="H239" s="16">
        <f t="shared" si="26"/>
        <v>0</v>
      </c>
      <c r="I239" s="16">
        <f>TRUNC(일위대가목록!G88,0)</f>
        <v>0</v>
      </c>
      <c r="J239" s="16">
        <f t="shared" si="27"/>
        <v>0</v>
      </c>
      <c r="K239" s="16">
        <f t="shared" si="28"/>
        <v>0</v>
      </c>
      <c r="L239" s="16">
        <f t="shared" si="29"/>
        <v>0</v>
      </c>
      <c r="M239" s="17" t="s">
        <v>582</v>
      </c>
      <c r="N239" s="2" t="s">
        <v>583</v>
      </c>
      <c r="O239" s="2" t="s">
        <v>52</v>
      </c>
      <c r="P239" s="2" t="s">
        <v>52</v>
      </c>
      <c r="Q239" s="2" t="s">
        <v>563</v>
      </c>
      <c r="R239" s="2" t="s">
        <v>65</v>
      </c>
      <c r="S239" s="2" t="s">
        <v>66</v>
      </c>
      <c r="T239" s="2" t="s">
        <v>66</v>
      </c>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2" t="s">
        <v>52</v>
      </c>
      <c r="AS239" s="2" t="s">
        <v>52</v>
      </c>
      <c r="AT239" s="3"/>
      <c r="AU239" s="2" t="s">
        <v>584</v>
      </c>
      <c r="AV239" s="3">
        <v>111</v>
      </c>
    </row>
    <row r="240" spans="1:48" ht="30" customHeight="1" x14ac:dyDescent="0.3">
      <c r="A240" s="17" t="s">
        <v>573</v>
      </c>
      <c r="B240" s="17" t="s">
        <v>581</v>
      </c>
      <c r="C240" s="17" t="s">
        <v>70</v>
      </c>
      <c r="D240" s="15">
        <v>2</v>
      </c>
      <c r="E240" s="16">
        <f>TRUNC(일위대가목록!E89,0)</f>
        <v>0</v>
      </c>
      <c r="F240" s="16">
        <f t="shared" si="25"/>
        <v>0</v>
      </c>
      <c r="G240" s="16">
        <f>TRUNC(일위대가목록!F89,0)</f>
        <v>0</v>
      </c>
      <c r="H240" s="16">
        <f t="shared" si="26"/>
        <v>0</v>
      </c>
      <c r="I240" s="16">
        <f>TRUNC(일위대가목록!G89,0)</f>
        <v>0</v>
      </c>
      <c r="J240" s="16">
        <f t="shared" si="27"/>
        <v>0</v>
      </c>
      <c r="K240" s="16">
        <f t="shared" si="28"/>
        <v>0</v>
      </c>
      <c r="L240" s="16">
        <f t="shared" si="29"/>
        <v>0</v>
      </c>
      <c r="M240" s="17" t="s">
        <v>585</v>
      </c>
      <c r="N240" s="2" t="s">
        <v>586</v>
      </c>
      <c r="O240" s="2" t="s">
        <v>52</v>
      </c>
      <c r="P240" s="2" t="s">
        <v>52</v>
      </c>
      <c r="Q240" s="2" t="s">
        <v>563</v>
      </c>
      <c r="R240" s="2" t="s">
        <v>65</v>
      </c>
      <c r="S240" s="2" t="s">
        <v>66</v>
      </c>
      <c r="T240" s="2" t="s">
        <v>66</v>
      </c>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2" t="s">
        <v>52</v>
      </c>
      <c r="AS240" s="2" t="s">
        <v>52</v>
      </c>
      <c r="AT240" s="3"/>
      <c r="AU240" s="2" t="s">
        <v>587</v>
      </c>
      <c r="AV240" s="3">
        <v>112</v>
      </c>
    </row>
    <row r="241" spans="1:48" ht="30" customHeight="1" x14ac:dyDescent="0.3">
      <c r="A241" s="17" t="s">
        <v>577</v>
      </c>
      <c r="B241" s="17" t="s">
        <v>581</v>
      </c>
      <c r="C241" s="17" t="s">
        <v>70</v>
      </c>
      <c r="D241" s="15">
        <v>34</v>
      </c>
      <c r="E241" s="16">
        <f>TRUNC(일위대가목록!E90,0)</f>
        <v>0</v>
      </c>
      <c r="F241" s="16">
        <f t="shared" si="25"/>
        <v>0</v>
      </c>
      <c r="G241" s="16">
        <f>TRUNC(일위대가목록!F90,0)</f>
        <v>0</v>
      </c>
      <c r="H241" s="16">
        <f t="shared" si="26"/>
        <v>0</v>
      </c>
      <c r="I241" s="16">
        <f>TRUNC(일위대가목록!G90,0)</f>
        <v>0</v>
      </c>
      <c r="J241" s="16">
        <f t="shared" si="27"/>
        <v>0</v>
      </c>
      <c r="K241" s="16">
        <f t="shared" si="28"/>
        <v>0</v>
      </c>
      <c r="L241" s="16">
        <f t="shared" si="29"/>
        <v>0</v>
      </c>
      <c r="M241" s="17" t="s">
        <v>588</v>
      </c>
      <c r="N241" s="2" t="s">
        <v>589</v>
      </c>
      <c r="O241" s="2" t="s">
        <v>52</v>
      </c>
      <c r="P241" s="2" t="s">
        <v>52</v>
      </c>
      <c r="Q241" s="2" t="s">
        <v>563</v>
      </c>
      <c r="R241" s="2" t="s">
        <v>65</v>
      </c>
      <c r="S241" s="2" t="s">
        <v>66</v>
      </c>
      <c r="T241" s="2" t="s">
        <v>66</v>
      </c>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2" t="s">
        <v>52</v>
      </c>
      <c r="AS241" s="2" t="s">
        <v>52</v>
      </c>
      <c r="AT241" s="3"/>
      <c r="AU241" s="2" t="s">
        <v>590</v>
      </c>
      <c r="AV241" s="3">
        <v>113</v>
      </c>
    </row>
    <row r="242" spans="1:48" ht="30" customHeight="1" x14ac:dyDescent="0.3">
      <c r="A242" s="17" t="s">
        <v>564</v>
      </c>
      <c r="B242" s="17" t="s">
        <v>591</v>
      </c>
      <c r="C242" s="17" t="s">
        <v>70</v>
      </c>
      <c r="D242" s="15">
        <v>347</v>
      </c>
      <c r="E242" s="16">
        <f>TRUNC(일위대가목록!E91,0)</f>
        <v>0</v>
      </c>
      <c r="F242" s="16">
        <f t="shared" si="25"/>
        <v>0</v>
      </c>
      <c r="G242" s="16">
        <f>TRUNC(일위대가목록!F91,0)</f>
        <v>0</v>
      </c>
      <c r="H242" s="16">
        <f t="shared" si="26"/>
        <v>0</v>
      </c>
      <c r="I242" s="16">
        <f>TRUNC(일위대가목록!G91,0)</f>
        <v>0</v>
      </c>
      <c r="J242" s="16">
        <f t="shared" si="27"/>
        <v>0</v>
      </c>
      <c r="K242" s="16">
        <f t="shared" si="28"/>
        <v>0</v>
      </c>
      <c r="L242" s="16">
        <f t="shared" si="29"/>
        <v>0</v>
      </c>
      <c r="M242" s="17" t="s">
        <v>592</v>
      </c>
      <c r="N242" s="2" t="s">
        <v>593</v>
      </c>
      <c r="O242" s="2" t="s">
        <v>52</v>
      </c>
      <c r="P242" s="2" t="s">
        <v>52</v>
      </c>
      <c r="Q242" s="2" t="s">
        <v>563</v>
      </c>
      <c r="R242" s="2" t="s">
        <v>65</v>
      </c>
      <c r="S242" s="2" t="s">
        <v>66</v>
      </c>
      <c r="T242" s="2" t="s">
        <v>66</v>
      </c>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2" t="s">
        <v>52</v>
      </c>
      <c r="AS242" s="2" t="s">
        <v>52</v>
      </c>
      <c r="AT242" s="3"/>
      <c r="AU242" s="2" t="s">
        <v>594</v>
      </c>
      <c r="AV242" s="3">
        <v>114</v>
      </c>
    </row>
    <row r="243" spans="1:48" ht="30" customHeight="1" x14ac:dyDescent="0.3">
      <c r="A243" s="17" t="s">
        <v>595</v>
      </c>
      <c r="B243" s="17" t="s">
        <v>596</v>
      </c>
      <c r="C243" s="17" t="s">
        <v>76</v>
      </c>
      <c r="D243" s="15">
        <v>1</v>
      </c>
      <c r="E243" s="16">
        <f>TRUNC(일위대가목록!E92,0)</f>
        <v>0</v>
      </c>
      <c r="F243" s="16">
        <f t="shared" si="25"/>
        <v>0</v>
      </c>
      <c r="G243" s="16">
        <f>TRUNC(일위대가목록!F92,0)</f>
        <v>0</v>
      </c>
      <c r="H243" s="16">
        <f t="shared" si="26"/>
        <v>0</v>
      </c>
      <c r="I243" s="16">
        <f>TRUNC(일위대가목록!G92,0)</f>
        <v>0</v>
      </c>
      <c r="J243" s="16">
        <f t="shared" si="27"/>
        <v>0</v>
      </c>
      <c r="K243" s="16">
        <f t="shared" si="28"/>
        <v>0</v>
      </c>
      <c r="L243" s="16">
        <f t="shared" si="29"/>
        <v>0</v>
      </c>
      <c r="M243" s="17" t="s">
        <v>597</v>
      </c>
      <c r="N243" s="2" t="s">
        <v>598</v>
      </c>
      <c r="O243" s="2" t="s">
        <v>52</v>
      </c>
      <c r="P243" s="2" t="s">
        <v>52</v>
      </c>
      <c r="Q243" s="2" t="s">
        <v>563</v>
      </c>
      <c r="R243" s="2" t="s">
        <v>65</v>
      </c>
      <c r="S243" s="2" t="s">
        <v>66</v>
      </c>
      <c r="T243" s="2" t="s">
        <v>66</v>
      </c>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2" t="s">
        <v>52</v>
      </c>
      <c r="AS243" s="2" t="s">
        <v>52</v>
      </c>
      <c r="AT243" s="3"/>
      <c r="AU243" s="2" t="s">
        <v>599</v>
      </c>
      <c r="AV243" s="3">
        <v>278</v>
      </c>
    </row>
    <row r="244" spans="1:48" ht="30" customHeight="1" x14ac:dyDescent="0.3">
      <c r="A244" s="15"/>
      <c r="B244" s="15"/>
      <c r="C244" s="15"/>
      <c r="D244" s="15"/>
      <c r="E244" s="16"/>
      <c r="F244" s="16"/>
      <c r="G244" s="16"/>
      <c r="H244" s="16"/>
      <c r="I244" s="16"/>
      <c r="J244" s="16"/>
      <c r="K244" s="16"/>
      <c r="L244" s="16"/>
      <c r="M244" s="15"/>
      <c r="Q244" s="1" t="s">
        <v>563</v>
      </c>
    </row>
    <row r="245" spans="1:48" ht="30" customHeight="1" x14ac:dyDescent="0.3">
      <c r="A245" s="15"/>
      <c r="B245" s="15"/>
      <c r="C245" s="15"/>
      <c r="D245" s="15"/>
      <c r="E245" s="16"/>
      <c r="F245" s="16"/>
      <c r="G245" s="16"/>
      <c r="H245" s="16"/>
      <c r="I245" s="16"/>
      <c r="J245" s="16"/>
      <c r="K245" s="16"/>
      <c r="L245" s="16"/>
      <c r="M245" s="15"/>
      <c r="Q245" s="1" t="s">
        <v>563</v>
      </c>
    </row>
    <row r="246" spans="1:48" ht="30" customHeight="1" x14ac:dyDescent="0.3">
      <c r="A246" s="15"/>
      <c r="B246" s="15"/>
      <c r="C246" s="15"/>
      <c r="D246" s="15"/>
      <c r="E246" s="16"/>
      <c r="F246" s="16"/>
      <c r="G246" s="16"/>
      <c r="H246" s="16"/>
      <c r="I246" s="16"/>
      <c r="J246" s="16"/>
      <c r="K246" s="16"/>
      <c r="L246" s="16"/>
      <c r="M246" s="15"/>
      <c r="Q246" s="1" t="s">
        <v>563</v>
      </c>
    </row>
    <row r="247" spans="1:48" ht="30" customHeight="1" x14ac:dyDescent="0.3">
      <c r="A247" s="15"/>
      <c r="B247" s="15"/>
      <c r="C247" s="15"/>
      <c r="D247" s="15"/>
      <c r="E247" s="16"/>
      <c r="F247" s="16"/>
      <c r="G247" s="16"/>
      <c r="H247" s="16"/>
      <c r="I247" s="16"/>
      <c r="J247" s="16"/>
      <c r="K247" s="16"/>
      <c r="L247" s="16"/>
      <c r="M247" s="15"/>
      <c r="Q247" s="1" t="s">
        <v>563</v>
      </c>
    </row>
    <row r="248" spans="1:48" ht="30" customHeight="1" x14ac:dyDescent="0.3">
      <c r="A248" s="15"/>
      <c r="B248" s="15"/>
      <c r="C248" s="15"/>
      <c r="D248" s="15"/>
      <c r="E248" s="16"/>
      <c r="F248" s="16"/>
      <c r="G248" s="16"/>
      <c r="H248" s="16"/>
      <c r="I248" s="16"/>
      <c r="J248" s="16"/>
      <c r="K248" s="16"/>
      <c r="L248" s="16"/>
      <c r="M248" s="15"/>
      <c r="Q248" s="1" t="s">
        <v>563</v>
      </c>
    </row>
    <row r="249" spans="1:48" ht="30" customHeight="1" x14ac:dyDescent="0.3">
      <c r="A249" s="15"/>
      <c r="B249" s="15"/>
      <c r="C249" s="15"/>
      <c r="D249" s="15"/>
      <c r="E249" s="16"/>
      <c r="F249" s="16"/>
      <c r="G249" s="16"/>
      <c r="H249" s="16"/>
      <c r="I249" s="16"/>
      <c r="J249" s="16"/>
      <c r="K249" s="16"/>
      <c r="L249" s="16"/>
      <c r="M249" s="15"/>
      <c r="Q249" s="1" t="s">
        <v>563</v>
      </c>
    </row>
    <row r="250" spans="1:48" ht="30" customHeight="1" x14ac:dyDescent="0.3">
      <c r="A250" s="15"/>
      <c r="B250" s="15"/>
      <c r="C250" s="15"/>
      <c r="D250" s="15"/>
      <c r="E250" s="16"/>
      <c r="F250" s="16"/>
      <c r="G250" s="16"/>
      <c r="H250" s="16"/>
      <c r="I250" s="16"/>
      <c r="J250" s="16"/>
      <c r="K250" s="16"/>
      <c r="L250" s="16"/>
      <c r="M250" s="15"/>
      <c r="Q250" s="1" t="s">
        <v>563</v>
      </c>
    </row>
    <row r="251" spans="1:48" ht="30" customHeight="1" x14ac:dyDescent="0.3">
      <c r="A251" s="15"/>
      <c r="B251" s="15"/>
      <c r="C251" s="15"/>
      <c r="D251" s="15"/>
      <c r="E251" s="16"/>
      <c r="F251" s="16"/>
      <c r="G251" s="16"/>
      <c r="H251" s="16"/>
      <c r="I251" s="16"/>
      <c r="J251" s="16"/>
      <c r="K251" s="16"/>
      <c r="L251" s="16"/>
      <c r="M251" s="15"/>
      <c r="Q251" s="1" t="s">
        <v>563</v>
      </c>
    </row>
    <row r="252" spans="1:48" ht="30" customHeight="1" x14ac:dyDescent="0.3">
      <c r="A252" s="15"/>
      <c r="B252" s="15"/>
      <c r="C252" s="15"/>
      <c r="D252" s="15"/>
      <c r="E252" s="16"/>
      <c r="F252" s="16"/>
      <c r="G252" s="16"/>
      <c r="H252" s="16"/>
      <c r="I252" s="16"/>
      <c r="J252" s="16"/>
      <c r="K252" s="16"/>
      <c r="L252" s="16"/>
      <c r="M252" s="15"/>
      <c r="Q252" s="1" t="s">
        <v>563</v>
      </c>
    </row>
    <row r="253" spans="1:48" ht="30" customHeight="1" x14ac:dyDescent="0.3">
      <c r="A253" s="15"/>
      <c r="B253" s="15"/>
      <c r="C253" s="15"/>
      <c r="D253" s="15"/>
      <c r="E253" s="16"/>
      <c r="F253" s="16"/>
      <c r="G253" s="16"/>
      <c r="H253" s="16"/>
      <c r="I253" s="16"/>
      <c r="J253" s="16"/>
      <c r="K253" s="16"/>
      <c r="L253" s="16"/>
      <c r="M253" s="15"/>
      <c r="Q253" s="1" t="s">
        <v>563</v>
      </c>
    </row>
    <row r="254" spans="1:48" ht="30" customHeight="1" x14ac:dyDescent="0.3">
      <c r="A254" s="15"/>
      <c r="B254" s="15"/>
      <c r="C254" s="15"/>
      <c r="D254" s="15"/>
      <c r="E254" s="16"/>
      <c r="F254" s="16"/>
      <c r="G254" s="16"/>
      <c r="H254" s="16"/>
      <c r="I254" s="16"/>
      <c r="J254" s="16"/>
      <c r="K254" s="16"/>
      <c r="L254" s="16"/>
      <c r="M254" s="15"/>
      <c r="Q254" s="1" t="s">
        <v>563</v>
      </c>
    </row>
    <row r="255" spans="1:48" ht="30" customHeight="1" x14ac:dyDescent="0.3">
      <c r="A255" s="15"/>
      <c r="B255" s="15"/>
      <c r="C255" s="15"/>
      <c r="D255" s="15"/>
      <c r="E255" s="16"/>
      <c r="F255" s="16"/>
      <c r="G255" s="16"/>
      <c r="H255" s="16"/>
      <c r="I255" s="16"/>
      <c r="J255" s="16"/>
      <c r="K255" s="16"/>
      <c r="L255" s="16"/>
      <c r="M255" s="15"/>
      <c r="Q255" s="1" t="s">
        <v>563</v>
      </c>
    </row>
    <row r="256" spans="1:48" ht="30" customHeight="1" x14ac:dyDescent="0.3">
      <c r="A256" s="17" t="s">
        <v>96</v>
      </c>
      <c r="B256" s="15"/>
      <c r="C256" s="15"/>
      <c r="D256" s="15"/>
      <c r="E256" s="16"/>
      <c r="F256" s="16">
        <f>SUMIF(Q235:Q255,"01010108",F235:F255)</f>
        <v>0</v>
      </c>
      <c r="G256" s="16"/>
      <c r="H256" s="16">
        <f>SUMIF(Q235:Q255,"01010108",H235:H255)</f>
        <v>0</v>
      </c>
      <c r="I256" s="16"/>
      <c r="J256" s="16">
        <f>SUMIF(Q235:Q255,"01010108",J235:J255)</f>
        <v>0</v>
      </c>
      <c r="K256" s="16"/>
      <c r="L256" s="16">
        <f>SUMIF(Q235:Q255,"01010108",L235:L255)</f>
        <v>0</v>
      </c>
      <c r="M256" s="15"/>
      <c r="N256" t="s">
        <v>97</v>
      </c>
    </row>
    <row r="257" spans="1:48" ht="30" customHeight="1" x14ac:dyDescent="0.3">
      <c r="A257" s="17" t="s">
        <v>600</v>
      </c>
      <c r="B257" s="17" t="s">
        <v>52</v>
      </c>
      <c r="C257" s="15"/>
      <c r="D257" s="15"/>
      <c r="E257" s="16"/>
      <c r="F257" s="16"/>
      <c r="G257" s="16"/>
      <c r="H257" s="16"/>
      <c r="I257" s="16"/>
      <c r="J257" s="16"/>
      <c r="K257" s="16"/>
      <c r="L257" s="16"/>
      <c r="M257" s="15"/>
      <c r="N257" s="3"/>
      <c r="O257" s="3"/>
      <c r="P257" s="3"/>
      <c r="Q257" s="2" t="s">
        <v>601</v>
      </c>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row>
    <row r="258" spans="1:48" ht="30" customHeight="1" x14ac:dyDescent="0.3">
      <c r="A258" s="17" t="s">
        <v>602</v>
      </c>
      <c r="B258" s="17" t="s">
        <v>603</v>
      </c>
      <c r="C258" s="17" t="s">
        <v>76</v>
      </c>
      <c r="D258" s="15">
        <v>1</v>
      </c>
      <c r="E258" s="16">
        <f>TRUNC(단가대비표!O58,0)</f>
        <v>0</v>
      </c>
      <c r="F258" s="16">
        <f t="shared" ref="F258:F276" si="30">TRUNC(E258*D258, 0)</f>
        <v>0</v>
      </c>
      <c r="G258" s="16">
        <f>TRUNC(단가대비표!P58,0)</f>
        <v>0</v>
      </c>
      <c r="H258" s="16">
        <f t="shared" ref="H258:H276" si="31">TRUNC(G258*D258, 0)</f>
        <v>0</v>
      </c>
      <c r="I258" s="16">
        <f>TRUNC(단가대비표!V58,0)</f>
        <v>0</v>
      </c>
      <c r="J258" s="16">
        <f t="shared" ref="J258:J276" si="32">TRUNC(I258*D258, 0)</f>
        <v>0</v>
      </c>
      <c r="K258" s="16">
        <f t="shared" ref="K258:K276" si="33">TRUNC(E258+G258+I258, 0)</f>
        <v>0</v>
      </c>
      <c r="L258" s="16">
        <f t="shared" ref="L258:L276" si="34">TRUNC(F258+H258+J258, 0)</f>
        <v>0</v>
      </c>
      <c r="M258" s="17" t="s">
        <v>604</v>
      </c>
      <c r="N258" s="2" t="s">
        <v>605</v>
      </c>
      <c r="O258" s="2" t="s">
        <v>52</v>
      </c>
      <c r="P258" s="2" t="s">
        <v>52</v>
      </c>
      <c r="Q258" s="2" t="s">
        <v>601</v>
      </c>
      <c r="R258" s="2" t="s">
        <v>66</v>
      </c>
      <c r="S258" s="2" t="s">
        <v>66</v>
      </c>
      <c r="T258" s="2" t="s">
        <v>65</v>
      </c>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2" t="s">
        <v>52</v>
      </c>
      <c r="AS258" s="2" t="s">
        <v>52</v>
      </c>
      <c r="AT258" s="3"/>
      <c r="AU258" s="2" t="s">
        <v>606</v>
      </c>
      <c r="AV258" s="3">
        <v>121</v>
      </c>
    </row>
    <row r="259" spans="1:48" ht="30" customHeight="1" x14ac:dyDescent="0.3">
      <c r="A259" s="17" t="s">
        <v>607</v>
      </c>
      <c r="B259" s="17" t="s">
        <v>608</v>
      </c>
      <c r="C259" s="17" t="s">
        <v>76</v>
      </c>
      <c r="D259" s="15">
        <v>443</v>
      </c>
      <c r="E259" s="16">
        <f>TRUNC(단가대비표!O86,0)</f>
        <v>0</v>
      </c>
      <c r="F259" s="16">
        <f t="shared" si="30"/>
        <v>0</v>
      </c>
      <c r="G259" s="16">
        <f>TRUNC(단가대비표!P86,0)</f>
        <v>0</v>
      </c>
      <c r="H259" s="16">
        <f t="shared" si="31"/>
        <v>0</v>
      </c>
      <c r="I259" s="16">
        <f>TRUNC(단가대비표!V86,0)</f>
        <v>0</v>
      </c>
      <c r="J259" s="16">
        <f t="shared" si="32"/>
        <v>0</v>
      </c>
      <c r="K259" s="16">
        <f t="shared" si="33"/>
        <v>0</v>
      </c>
      <c r="L259" s="16">
        <f t="shared" si="34"/>
        <v>0</v>
      </c>
      <c r="M259" s="17" t="s">
        <v>609</v>
      </c>
      <c r="N259" s="2" t="s">
        <v>610</v>
      </c>
      <c r="O259" s="2" t="s">
        <v>52</v>
      </c>
      <c r="P259" s="2" t="s">
        <v>52</v>
      </c>
      <c r="Q259" s="2" t="s">
        <v>601</v>
      </c>
      <c r="R259" s="2" t="s">
        <v>66</v>
      </c>
      <c r="S259" s="2" t="s">
        <v>66</v>
      </c>
      <c r="T259" s="2" t="s">
        <v>65</v>
      </c>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2" t="s">
        <v>52</v>
      </c>
      <c r="AS259" s="2" t="s">
        <v>52</v>
      </c>
      <c r="AT259" s="3"/>
      <c r="AU259" s="2" t="s">
        <v>611</v>
      </c>
      <c r="AV259" s="3">
        <v>122</v>
      </c>
    </row>
    <row r="260" spans="1:48" ht="30" customHeight="1" x14ac:dyDescent="0.3">
      <c r="A260" s="17" t="s">
        <v>612</v>
      </c>
      <c r="B260" s="17" t="s">
        <v>613</v>
      </c>
      <c r="C260" s="17" t="s">
        <v>76</v>
      </c>
      <c r="D260" s="15">
        <v>3</v>
      </c>
      <c r="E260" s="16">
        <f>TRUNC(일위대가목록!E93,0)</f>
        <v>0</v>
      </c>
      <c r="F260" s="16">
        <f t="shared" si="30"/>
        <v>0</v>
      </c>
      <c r="G260" s="16">
        <f>TRUNC(일위대가목록!F93,0)</f>
        <v>0</v>
      </c>
      <c r="H260" s="16">
        <f t="shared" si="31"/>
        <v>0</v>
      </c>
      <c r="I260" s="16">
        <f>TRUNC(일위대가목록!G93,0)</f>
        <v>0</v>
      </c>
      <c r="J260" s="16">
        <f t="shared" si="32"/>
        <v>0</v>
      </c>
      <c r="K260" s="16">
        <f t="shared" si="33"/>
        <v>0</v>
      </c>
      <c r="L260" s="16">
        <f t="shared" si="34"/>
        <v>0</v>
      </c>
      <c r="M260" s="17" t="s">
        <v>614</v>
      </c>
      <c r="N260" s="2" t="s">
        <v>615</v>
      </c>
      <c r="O260" s="2" t="s">
        <v>52</v>
      </c>
      <c r="P260" s="2" t="s">
        <v>52</v>
      </c>
      <c r="Q260" s="2" t="s">
        <v>601</v>
      </c>
      <c r="R260" s="2" t="s">
        <v>65</v>
      </c>
      <c r="S260" s="2" t="s">
        <v>66</v>
      </c>
      <c r="T260" s="2" t="s">
        <v>66</v>
      </c>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2" t="s">
        <v>52</v>
      </c>
      <c r="AS260" s="2" t="s">
        <v>52</v>
      </c>
      <c r="AT260" s="3"/>
      <c r="AU260" s="2" t="s">
        <v>616</v>
      </c>
      <c r="AV260" s="3">
        <v>301</v>
      </c>
    </row>
    <row r="261" spans="1:48" ht="30" customHeight="1" x14ac:dyDescent="0.3">
      <c r="A261" s="17" t="s">
        <v>617</v>
      </c>
      <c r="B261" s="17" t="s">
        <v>613</v>
      </c>
      <c r="C261" s="17" t="s">
        <v>76</v>
      </c>
      <c r="D261" s="15">
        <v>2</v>
      </c>
      <c r="E261" s="16">
        <f>TRUNC(일위대가목록!E94,0)</f>
        <v>0</v>
      </c>
      <c r="F261" s="16">
        <f t="shared" si="30"/>
        <v>0</v>
      </c>
      <c r="G261" s="16">
        <f>TRUNC(일위대가목록!F94,0)</f>
        <v>0</v>
      </c>
      <c r="H261" s="16">
        <f t="shared" si="31"/>
        <v>0</v>
      </c>
      <c r="I261" s="16">
        <f>TRUNC(일위대가목록!G94,0)</f>
        <v>0</v>
      </c>
      <c r="J261" s="16">
        <f t="shared" si="32"/>
        <v>0</v>
      </c>
      <c r="K261" s="16">
        <f t="shared" si="33"/>
        <v>0</v>
      </c>
      <c r="L261" s="16">
        <f t="shared" si="34"/>
        <v>0</v>
      </c>
      <c r="M261" s="17" t="s">
        <v>618</v>
      </c>
      <c r="N261" s="2" t="s">
        <v>619</v>
      </c>
      <c r="O261" s="2" t="s">
        <v>52</v>
      </c>
      <c r="P261" s="2" t="s">
        <v>52</v>
      </c>
      <c r="Q261" s="2" t="s">
        <v>601</v>
      </c>
      <c r="R261" s="2" t="s">
        <v>65</v>
      </c>
      <c r="S261" s="2" t="s">
        <v>66</v>
      </c>
      <c r="T261" s="2" t="s">
        <v>66</v>
      </c>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2" t="s">
        <v>52</v>
      </c>
      <c r="AS261" s="2" t="s">
        <v>52</v>
      </c>
      <c r="AT261" s="3"/>
      <c r="AU261" s="2" t="s">
        <v>620</v>
      </c>
      <c r="AV261" s="3">
        <v>302</v>
      </c>
    </row>
    <row r="262" spans="1:48" ht="30" customHeight="1" x14ac:dyDescent="0.3">
      <c r="A262" s="17" t="s">
        <v>621</v>
      </c>
      <c r="B262" s="17" t="s">
        <v>622</v>
      </c>
      <c r="C262" s="17" t="s">
        <v>76</v>
      </c>
      <c r="D262" s="15">
        <v>25</v>
      </c>
      <c r="E262" s="16">
        <f>TRUNC(일위대가목록!E95,0)</f>
        <v>0</v>
      </c>
      <c r="F262" s="16">
        <f t="shared" si="30"/>
        <v>0</v>
      </c>
      <c r="G262" s="16">
        <f>TRUNC(일위대가목록!F95,0)</f>
        <v>0</v>
      </c>
      <c r="H262" s="16">
        <f t="shared" si="31"/>
        <v>0</v>
      </c>
      <c r="I262" s="16">
        <f>TRUNC(일위대가목록!G95,0)</f>
        <v>0</v>
      </c>
      <c r="J262" s="16">
        <f t="shared" si="32"/>
        <v>0</v>
      </c>
      <c r="K262" s="16">
        <f t="shared" si="33"/>
        <v>0</v>
      </c>
      <c r="L262" s="16">
        <f t="shared" si="34"/>
        <v>0</v>
      </c>
      <c r="M262" s="17" t="s">
        <v>623</v>
      </c>
      <c r="N262" s="2" t="s">
        <v>624</v>
      </c>
      <c r="O262" s="2" t="s">
        <v>52</v>
      </c>
      <c r="P262" s="2" t="s">
        <v>52</v>
      </c>
      <c r="Q262" s="2" t="s">
        <v>601</v>
      </c>
      <c r="R262" s="2" t="s">
        <v>65</v>
      </c>
      <c r="S262" s="2" t="s">
        <v>66</v>
      </c>
      <c r="T262" s="2" t="s">
        <v>66</v>
      </c>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2" t="s">
        <v>52</v>
      </c>
      <c r="AS262" s="2" t="s">
        <v>52</v>
      </c>
      <c r="AT262" s="3"/>
      <c r="AU262" s="2" t="s">
        <v>625</v>
      </c>
      <c r="AV262" s="3">
        <v>303</v>
      </c>
    </row>
    <row r="263" spans="1:48" ht="30" customHeight="1" x14ac:dyDescent="0.3">
      <c r="A263" s="17" t="s">
        <v>626</v>
      </c>
      <c r="B263" s="17" t="s">
        <v>627</v>
      </c>
      <c r="C263" s="17" t="s">
        <v>76</v>
      </c>
      <c r="D263" s="15">
        <v>17</v>
      </c>
      <c r="E263" s="16">
        <f>TRUNC(일위대가목록!E96,0)</f>
        <v>0</v>
      </c>
      <c r="F263" s="16">
        <f t="shared" si="30"/>
        <v>0</v>
      </c>
      <c r="G263" s="16">
        <f>TRUNC(일위대가목록!F96,0)</f>
        <v>0</v>
      </c>
      <c r="H263" s="16">
        <f t="shared" si="31"/>
        <v>0</v>
      </c>
      <c r="I263" s="16">
        <f>TRUNC(일위대가목록!G96,0)</f>
        <v>0</v>
      </c>
      <c r="J263" s="16">
        <f t="shared" si="32"/>
        <v>0</v>
      </c>
      <c r="K263" s="16">
        <f t="shared" si="33"/>
        <v>0</v>
      </c>
      <c r="L263" s="16">
        <f t="shared" si="34"/>
        <v>0</v>
      </c>
      <c r="M263" s="17" t="s">
        <v>628</v>
      </c>
      <c r="N263" s="2" t="s">
        <v>629</v>
      </c>
      <c r="O263" s="2" t="s">
        <v>52</v>
      </c>
      <c r="P263" s="2" t="s">
        <v>52</v>
      </c>
      <c r="Q263" s="2" t="s">
        <v>601</v>
      </c>
      <c r="R263" s="2" t="s">
        <v>65</v>
      </c>
      <c r="S263" s="2" t="s">
        <v>66</v>
      </c>
      <c r="T263" s="2" t="s">
        <v>66</v>
      </c>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2" t="s">
        <v>52</v>
      </c>
      <c r="AS263" s="2" t="s">
        <v>52</v>
      </c>
      <c r="AT263" s="3"/>
      <c r="AU263" s="2" t="s">
        <v>630</v>
      </c>
      <c r="AV263" s="3">
        <v>304</v>
      </c>
    </row>
    <row r="264" spans="1:48" ht="30" customHeight="1" x14ac:dyDescent="0.3">
      <c r="A264" s="17" t="s">
        <v>631</v>
      </c>
      <c r="B264" s="17" t="s">
        <v>632</v>
      </c>
      <c r="C264" s="17" t="s">
        <v>76</v>
      </c>
      <c r="D264" s="15">
        <v>4</v>
      </c>
      <c r="E264" s="16">
        <f>TRUNC(일위대가목록!E97,0)</f>
        <v>0</v>
      </c>
      <c r="F264" s="16">
        <f t="shared" si="30"/>
        <v>0</v>
      </c>
      <c r="G264" s="16">
        <f>TRUNC(일위대가목록!F97,0)</f>
        <v>0</v>
      </c>
      <c r="H264" s="16">
        <f t="shared" si="31"/>
        <v>0</v>
      </c>
      <c r="I264" s="16">
        <f>TRUNC(일위대가목록!G97,0)</f>
        <v>0</v>
      </c>
      <c r="J264" s="16">
        <f t="shared" si="32"/>
        <v>0</v>
      </c>
      <c r="K264" s="16">
        <f t="shared" si="33"/>
        <v>0</v>
      </c>
      <c r="L264" s="16">
        <f t="shared" si="34"/>
        <v>0</v>
      </c>
      <c r="M264" s="17" t="s">
        <v>633</v>
      </c>
      <c r="N264" s="2" t="s">
        <v>634</v>
      </c>
      <c r="O264" s="2" t="s">
        <v>52</v>
      </c>
      <c r="P264" s="2" t="s">
        <v>52</v>
      </c>
      <c r="Q264" s="2" t="s">
        <v>601</v>
      </c>
      <c r="R264" s="2" t="s">
        <v>65</v>
      </c>
      <c r="S264" s="2" t="s">
        <v>66</v>
      </c>
      <c r="T264" s="2" t="s">
        <v>66</v>
      </c>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2" t="s">
        <v>52</v>
      </c>
      <c r="AS264" s="2" t="s">
        <v>52</v>
      </c>
      <c r="AT264" s="3"/>
      <c r="AU264" s="2" t="s">
        <v>635</v>
      </c>
      <c r="AV264" s="3">
        <v>305</v>
      </c>
    </row>
    <row r="265" spans="1:48" ht="30" customHeight="1" x14ac:dyDescent="0.3">
      <c r="A265" s="17" t="s">
        <v>636</v>
      </c>
      <c r="B265" s="17" t="s">
        <v>627</v>
      </c>
      <c r="C265" s="17" t="s">
        <v>76</v>
      </c>
      <c r="D265" s="15">
        <v>4</v>
      </c>
      <c r="E265" s="16">
        <f>TRUNC(일위대가목록!E98,0)</f>
        <v>0</v>
      </c>
      <c r="F265" s="16">
        <f t="shared" si="30"/>
        <v>0</v>
      </c>
      <c r="G265" s="16">
        <f>TRUNC(일위대가목록!F98,0)</f>
        <v>0</v>
      </c>
      <c r="H265" s="16">
        <f t="shared" si="31"/>
        <v>0</v>
      </c>
      <c r="I265" s="16">
        <f>TRUNC(일위대가목록!G98,0)</f>
        <v>0</v>
      </c>
      <c r="J265" s="16">
        <f t="shared" si="32"/>
        <v>0</v>
      </c>
      <c r="K265" s="16">
        <f t="shared" si="33"/>
        <v>0</v>
      </c>
      <c r="L265" s="16">
        <f t="shared" si="34"/>
        <v>0</v>
      </c>
      <c r="M265" s="17" t="s">
        <v>637</v>
      </c>
      <c r="N265" s="2" t="s">
        <v>638</v>
      </c>
      <c r="O265" s="2" t="s">
        <v>52</v>
      </c>
      <c r="P265" s="2" t="s">
        <v>52</v>
      </c>
      <c r="Q265" s="2" t="s">
        <v>601</v>
      </c>
      <c r="R265" s="2" t="s">
        <v>65</v>
      </c>
      <c r="S265" s="2" t="s">
        <v>66</v>
      </c>
      <c r="T265" s="2" t="s">
        <v>66</v>
      </c>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2" t="s">
        <v>52</v>
      </c>
      <c r="AS265" s="2" t="s">
        <v>52</v>
      </c>
      <c r="AT265" s="3"/>
      <c r="AU265" s="2" t="s">
        <v>639</v>
      </c>
      <c r="AV265" s="3">
        <v>306</v>
      </c>
    </row>
    <row r="266" spans="1:48" ht="30" customHeight="1" x14ac:dyDescent="0.3">
      <c r="A266" s="17" t="s">
        <v>640</v>
      </c>
      <c r="B266" s="17" t="s">
        <v>52</v>
      </c>
      <c r="C266" s="17" t="s">
        <v>76</v>
      </c>
      <c r="D266" s="15">
        <v>11</v>
      </c>
      <c r="E266" s="16">
        <f>TRUNC(일위대가목록!E99,0)</f>
        <v>0</v>
      </c>
      <c r="F266" s="16">
        <f t="shared" si="30"/>
        <v>0</v>
      </c>
      <c r="G266" s="16">
        <f>TRUNC(일위대가목록!F99,0)</f>
        <v>0</v>
      </c>
      <c r="H266" s="16">
        <f t="shared" si="31"/>
        <v>0</v>
      </c>
      <c r="I266" s="16">
        <f>TRUNC(일위대가목록!G99,0)</f>
        <v>0</v>
      </c>
      <c r="J266" s="16">
        <f t="shared" si="32"/>
        <v>0</v>
      </c>
      <c r="K266" s="16">
        <f t="shared" si="33"/>
        <v>0</v>
      </c>
      <c r="L266" s="16">
        <f t="shared" si="34"/>
        <v>0</v>
      </c>
      <c r="M266" s="17" t="s">
        <v>641</v>
      </c>
      <c r="N266" s="2" t="s">
        <v>642</v>
      </c>
      <c r="O266" s="2" t="s">
        <v>52</v>
      </c>
      <c r="P266" s="2" t="s">
        <v>52</v>
      </c>
      <c r="Q266" s="2" t="s">
        <v>601</v>
      </c>
      <c r="R266" s="2" t="s">
        <v>65</v>
      </c>
      <c r="S266" s="2" t="s">
        <v>66</v>
      </c>
      <c r="T266" s="2" t="s">
        <v>66</v>
      </c>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2" t="s">
        <v>52</v>
      </c>
      <c r="AS266" s="2" t="s">
        <v>52</v>
      </c>
      <c r="AT266" s="3"/>
      <c r="AU266" s="2" t="s">
        <v>643</v>
      </c>
      <c r="AV266" s="3">
        <v>307</v>
      </c>
    </row>
    <row r="267" spans="1:48" ht="30" customHeight="1" x14ac:dyDescent="0.3">
      <c r="A267" s="17" t="s">
        <v>644</v>
      </c>
      <c r="B267" s="17" t="s">
        <v>613</v>
      </c>
      <c r="C267" s="17" t="s">
        <v>76</v>
      </c>
      <c r="D267" s="15">
        <v>14</v>
      </c>
      <c r="E267" s="16">
        <f>TRUNC(일위대가목록!E100,0)</f>
        <v>0</v>
      </c>
      <c r="F267" s="16">
        <f t="shared" si="30"/>
        <v>0</v>
      </c>
      <c r="G267" s="16">
        <f>TRUNC(일위대가목록!F100,0)</f>
        <v>0</v>
      </c>
      <c r="H267" s="16">
        <f t="shared" si="31"/>
        <v>0</v>
      </c>
      <c r="I267" s="16">
        <f>TRUNC(일위대가목록!G100,0)</f>
        <v>0</v>
      </c>
      <c r="J267" s="16">
        <f t="shared" si="32"/>
        <v>0</v>
      </c>
      <c r="K267" s="16">
        <f t="shared" si="33"/>
        <v>0</v>
      </c>
      <c r="L267" s="16">
        <f t="shared" si="34"/>
        <v>0</v>
      </c>
      <c r="M267" s="17" t="s">
        <v>645</v>
      </c>
      <c r="N267" s="2" t="s">
        <v>646</v>
      </c>
      <c r="O267" s="2" t="s">
        <v>52</v>
      </c>
      <c r="P267" s="2" t="s">
        <v>52</v>
      </c>
      <c r="Q267" s="2" t="s">
        <v>601</v>
      </c>
      <c r="R267" s="2" t="s">
        <v>65</v>
      </c>
      <c r="S267" s="2" t="s">
        <v>66</v>
      </c>
      <c r="T267" s="2" t="s">
        <v>66</v>
      </c>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2" t="s">
        <v>52</v>
      </c>
      <c r="AS267" s="2" t="s">
        <v>52</v>
      </c>
      <c r="AT267" s="3"/>
      <c r="AU267" s="2" t="s">
        <v>647</v>
      </c>
      <c r="AV267" s="3">
        <v>308</v>
      </c>
    </row>
    <row r="268" spans="1:48" ht="30" customHeight="1" x14ac:dyDescent="0.3">
      <c r="A268" s="17" t="s">
        <v>648</v>
      </c>
      <c r="B268" s="17" t="s">
        <v>649</v>
      </c>
      <c r="C268" s="17" t="s">
        <v>62</v>
      </c>
      <c r="D268" s="15">
        <v>95</v>
      </c>
      <c r="E268" s="16">
        <f>TRUNC(일위대가목록!E101,0)</f>
        <v>0</v>
      </c>
      <c r="F268" s="16">
        <f t="shared" si="30"/>
        <v>0</v>
      </c>
      <c r="G268" s="16">
        <f>TRUNC(일위대가목록!F101,0)</f>
        <v>0</v>
      </c>
      <c r="H268" s="16">
        <f t="shared" si="31"/>
        <v>0</v>
      </c>
      <c r="I268" s="16">
        <f>TRUNC(일위대가목록!G101,0)</f>
        <v>0</v>
      </c>
      <c r="J268" s="16">
        <f t="shared" si="32"/>
        <v>0</v>
      </c>
      <c r="K268" s="16">
        <f t="shared" si="33"/>
        <v>0</v>
      </c>
      <c r="L268" s="16">
        <f t="shared" si="34"/>
        <v>0</v>
      </c>
      <c r="M268" s="17" t="s">
        <v>650</v>
      </c>
      <c r="N268" s="2" t="s">
        <v>651</v>
      </c>
      <c r="O268" s="2" t="s">
        <v>52</v>
      </c>
      <c r="P268" s="2" t="s">
        <v>52</v>
      </c>
      <c r="Q268" s="2" t="s">
        <v>601</v>
      </c>
      <c r="R268" s="2" t="s">
        <v>65</v>
      </c>
      <c r="S268" s="2" t="s">
        <v>66</v>
      </c>
      <c r="T268" s="2" t="s">
        <v>66</v>
      </c>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2" t="s">
        <v>52</v>
      </c>
      <c r="AS268" s="2" t="s">
        <v>52</v>
      </c>
      <c r="AT268" s="3"/>
      <c r="AU268" s="2" t="s">
        <v>652</v>
      </c>
      <c r="AV268" s="3">
        <v>61</v>
      </c>
    </row>
    <row r="269" spans="1:48" ht="30" customHeight="1" x14ac:dyDescent="0.3">
      <c r="A269" s="17" t="s">
        <v>653</v>
      </c>
      <c r="B269" s="17" t="s">
        <v>654</v>
      </c>
      <c r="C269" s="17" t="s">
        <v>76</v>
      </c>
      <c r="D269" s="15">
        <v>3</v>
      </c>
      <c r="E269" s="16">
        <f>TRUNC(일위대가목록!E102,0)</f>
        <v>0</v>
      </c>
      <c r="F269" s="16">
        <f t="shared" si="30"/>
        <v>0</v>
      </c>
      <c r="G269" s="16">
        <f>TRUNC(일위대가목록!F102,0)</f>
        <v>0</v>
      </c>
      <c r="H269" s="16">
        <f t="shared" si="31"/>
        <v>0</v>
      </c>
      <c r="I269" s="16">
        <f>TRUNC(일위대가목록!G102,0)</f>
        <v>0</v>
      </c>
      <c r="J269" s="16">
        <f t="shared" si="32"/>
        <v>0</v>
      </c>
      <c r="K269" s="16">
        <f t="shared" si="33"/>
        <v>0</v>
      </c>
      <c r="L269" s="16">
        <f t="shared" si="34"/>
        <v>0</v>
      </c>
      <c r="M269" s="17" t="s">
        <v>655</v>
      </c>
      <c r="N269" s="2" t="s">
        <v>656</v>
      </c>
      <c r="O269" s="2" t="s">
        <v>52</v>
      </c>
      <c r="P269" s="2" t="s">
        <v>52</v>
      </c>
      <c r="Q269" s="2" t="s">
        <v>601</v>
      </c>
      <c r="R269" s="2" t="s">
        <v>65</v>
      </c>
      <c r="S269" s="2" t="s">
        <v>66</v>
      </c>
      <c r="T269" s="2" t="s">
        <v>66</v>
      </c>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2" t="s">
        <v>52</v>
      </c>
      <c r="AS269" s="2" t="s">
        <v>52</v>
      </c>
      <c r="AT269" s="3"/>
      <c r="AU269" s="2" t="s">
        <v>657</v>
      </c>
      <c r="AV269" s="3">
        <v>62</v>
      </c>
    </row>
    <row r="270" spans="1:48" ht="30" customHeight="1" x14ac:dyDescent="0.3">
      <c r="A270" s="17" t="s">
        <v>658</v>
      </c>
      <c r="B270" s="17" t="s">
        <v>659</v>
      </c>
      <c r="C270" s="17" t="s">
        <v>76</v>
      </c>
      <c r="D270" s="15">
        <v>4</v>
      </c>
      <c r="E270" s="16">
        <f>TRUNC(일위대가목록!E103,0)</f>
        <v>0</v>
      </c>
      <c r="F270" s="16">
        <f t="shared" si="30"/>
        <v>0</v>
      </c>
      <c r="G270" s="16">
        <f>TRUNC(일위대가목록!F103,0)</f>
        <v>0</v>
      </c>
      <c r="H270" s="16">
        <f t="shared" si="31"/>
        <v>0</v>
      </c>
      <c r="I270" s="16">
        <f>TRUNC(일위대가목록!G103,0)</f>
        <v>0</v>
      </c>
      <c r="J270" s="16">
        <f t="shared" si="32"/>
        <v>0</v>
      </c>
      <c r="K270" s="16">
        <f t="shared" si="33"/>
        <v>0</v>
      </c>
      <c r="L270" s="16">
        <f t="shared" si="34"/>
        <v>0</v>
      </c>
      <c r="M270" s="17" t="s">
        <v>660</v>
      </c>
      <c r="N270" s="2" t="s">
        <v>661</v>
      </c>
      <c r="O270" s="2" t="s">
        <v>52</v>
      </c>
      <c r="P270" s="2" t="s">
        <v>52</v>
      </c>
      <c r="Q270" s="2" t="s">
        <v>601</v>
      </c>
      <c r="R270" s="2" t="s">
        <v>65</v>
      </c>
      <c r="S270" s="2" t="s">
        <v>66</v>
      </c>
      <c r="T270" s="2" t="s">
        <v>66</v>
      </c>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2" t="s">
        <v>52</v>
      </c>
      <c r="AS270" s="2" t="s">
        <v>52</v>
      </c>
      <c r="AT270" s="3"/>
      <c r="AU270" s="2" t="s">
        <v>662</v>
      </c>
      <c r="AV270" s="3">
        <v>287</v>
      </c>
    </row>
    <row r="271" spans="1:48" ht="30" customHeight="1" x14ac:dyDescent="0.3">
      <c r="A271" s="17" t="s">
        <v>663</v>
      </c>
      <c r="B271" s="17" t="s">
        <v>664</v>
      </c>
      <c r="C271" s="17" t="s">
        <v>70</v>
      </c>
      <c r="D271" s="15">
        <v>49</v>
      </c>
      <c r="E271" s="16">
        <f>TRUNC(일위대가목록!E104,0)</f>
        <v>0</v>
      </c>
      <c r="F271" s="16">
        <f t="shared" si="30"/>
        <v>0</v>
      </c>
      <c r="G271" s="16">
        <f>TRUNC(일위대가목록!F104,0)</f>
        <v>0</v>
      </c>
      <c r="H271" s="16">
        <f t="shared" si="31"/>
        <v>0</v>
      </c>
      <c r="I271" s="16">
        <f>TRUNC(일위대가목록!G104,0)</f>
        <v>0</v>
      </c>
      <c r="J271" s="16">
        <f t="shared" si="32"/>
        <v>0</v>
      </c>
      <c r="K271" s="16">
        <f t="shared" si="33"/>
        <v>0</v>
      </c>
      <c r="L271" s="16">
        <f t="shared" si="34"/>
        <v>0</v>
      </c>
      <c r="M271" s="17" t="s">
        <v>665</v>
      </c>
      <c r="N271" s="2" t="s">
        <v>666</v>
      </c>
      <c r="O271" s="2" t="s">
        <v>52</v>
      </c>
      <c r="P271" s="2" t="s">
        <v>52</v>
      </c>
      <c r="Q271" s="2" t="s">
        <v>601</v>
      </c>
      <c r="R271" s="2" t="s">
        <v>65</v>
      </c>
      <c r="S271" s="2" t="s">
        <v>66</v>
      </c>
      <c r="T271" s="2" t="s">
        <v>66</v>
      </c>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2" t="s">
        <v>52</v>
      </c>
      <c r="AS271" s="2" t="s">
        <v>52</v>
      </c>
      <c r="AT271" s="3"/>
      <c r="AU271" s="2" t="s">
        <v>667</v>
      </c>
      <c r="AV271" s="3">
        <v>288</v>
      </c>
    </row>
    <row r="272" spans="1:48" ht="30" customHeight="1" x14ac:dyDescent="0.3">
      <c r="A272" s="17" t="s">
        <v>668</v>
      </c>
      <c r="B272" s="17" t="s">
        <v>669</v>
      </c>
      <c r="C272" s="17" t="s">
        <v>76</v>
      </c>
      <c r="D272" s="15">
        <v>3</v>
      </c>
      <c r="E272" s="16">
        <f>TRUNC(일위대가목록!E105,0)</f>
        <v>0</v>
      </c>
      <c r="F272" s="16">
        <f t="shared" si="30"/>
        <v>0</v>
      </c>
      <c r="G272" s="16">
        <f>TRUNC(일위대가목록!F105,0)</f>
        <v>0</v>
      </c>
      <c r="H272" s="16">
        <f t="shared" si="31"/>
        <v>0</v>
      </c>
      <c r="I272" s="16">
        <f>TRUNC(일위대가목록!G105,0)</f>
        <v>0</v>
      </c>
      <c r="J272" s="16">
        <f t="shared" si="32"/>
        <v>0</v>
      </c>
      <c r="K272" s="16">
        <f t="shared" si="33"/>
        <v>0</v>
      </c>
      <c r="L272" s="16">
        <f t="shared" si="34"/>
        <v>0</v>
      </c>
      <c r="M272" s="17" t="s">
        <v>670</v>
      </c>
      <c r="N272" s="2" t="s">
        <v>671</v>
      </c>
      <c r="O272" s="2" t="s">
        <v>52</v>
      </c>
      <c r="P272" s="2" t="s">
        <v>52</v>
      </c>
      <c r="Q272" s="2" t="s">
        <v>601</v>
      </c>
      <c r="R272" s="2" t="s">
        <v>65</v>
      </c>
      <c r="S272" s="2" t="s">
        <v>66</v>
      </c>
      <c r="T272" s="2" t="s">
        <v>66</v>
      </c>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2" t="s">
        <v>52</v>
      </c>
      <c r="AS272" s="2" t="s">
        <v>52</v>
      </c>
      <c r="AT272" s="3"/>
      <c r="AU272" s="2" t="s">
        <v>672</v>
      </c>
      <c r="AV272" s="3">
        <v>289</v>
      </c>
    </row>
    <row r="273" spans="1:48" ht="30" customHeight="1" x14ac:dyDescent="0.3">
      <c r="A273" s="17" t="s">
        <v>673</v>
      </c>
      <c r="B273" s="17" t="s">
        <v>669</v>
      </c>
      <c r="C273" s="17" t="s">
        <v>76</v>
      </c>
      <c r="D273" s="15">
        <v>3</v>
      </c>
      <c r="E273" s="16">
        <f>TRUNC(일위대가목록!E106,0)</f>
        <v>0</v>
      </c>
      <c r="F273" s="16">
        <f t="shared" si="30"/>
        <v>0</v>
      </c>
      <c r="G273" s="16">
        <f>TRUNC(일위대가목록!F106,0)</f>
        <v>0</v>
      </c>
      <c r="H273" s="16">
        <f t="shared" si="31"/>
        <v>0</v>
      </c>
      <c r="I273" s="16">
        <f>TRUNC(일위대가목록!G106,0)</f>
        <v>0</v>
      </c>
      <c r="J273" s="16">
        <f t="shared" si="32"/>
        <v>0</v>
      </c>
      <c r="K273" s="16">
        <f t="shared" si="33"/>
        <v>0</v>
      </c>
      <c r="L273" s="16">
        <f t="shared" si="34"/>
        <v>0</v>
      </c>
      <c r="M273" s="17" t="s">
        <v>674</v>
      </c>
      <c r="N273" s="2" t="s">
        <v>675</v>
      </c>
      <c r="O273" s="2" t="s">
        <v>52</v>
      </c>
      <c r="P273" s="2" t="s">
        <v>52</v>
      </c>
      <c r="Q273" s="2" t="s">
        <v>601</v>
      </c>
      <c r="R273" s="2" t="s">
        <v>65</v>
      </c>
      <c r="S273" s="2" t="s">
        <v>66</v>
      </c>
      <c r="T273" s="2" t="s">
        <v>66</v>
      </c>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2" t="s">
        <v>52</v>
      </c>
      <c r="AS273" s="2" t="s">
        <v>52</v>
      </c>
      <c r="AT273" s="3"/>
      <c r="AU273" s="2" t="s">
        <v>676</v>
      </c>
      <c r="AV273" s="3">
        <v>290</v>
      </c>
    </row>
    <row r="274" spans="1:48" ht="30" customHeight="1" x14ac:dyDescent="0.3">
      <c r="A274" s="17" t="s">
        <v>677</v>
      </c>
      <c r="B274" s="17" t="s">
        <v>678</v>
      </c>
      <c r="C274" s="17" t="s">
        <v>62</v>
      </c>
      <c r="D274" s="15">
        <v>35</v>
      </c>
      <c r="E274" s="16">
        <f>TRUNC(일위대가목록!E107,0)</f>
        <v>0</v>
      </c>
      <c r="F274" s="16">
        <f t="shared" si="30"/>
        <v>0</v>
      </c>
      <c r="G274" s="16">
        <f>TRUNC(일위대가목록!F107,0)</f>
        <v>0</v>
      </c>
      <c r="H274" s="16">
        <f t="shared" si="31"/>
        <v>0</v>
      </c>
      <c r="I274" s="16">
        <f>TRUNC(일위대가목록!G107,0)</f>
        <v>0</v>
      </c>
      <c r="J274" s="16">
        <f t="shared" si="32"/>
        <v>0</v>
      </c>
      <c r="K274" s="16">
        <f t="shared" si="33"/>
        <v>0</v>
      </c>
      <c r="L274" s="16">
        <f t="shared" si="34"/>
        <v>0</v>
      </c>
      <c r="M274" s="17" t="s">
        <v>679</v>
      </c>
      <c r="N274" s="2" t="s">
        <v>680</v>
      </c>
      <c r="O274" s="2" t="s">
        <v>52</v>
      </c>
      <c r="P274" s="2" t="s">
        <v>52</v>
      </c>
      <c r="Q274" s="2" t="s">
        <v>601</v>
      </c>
      <c r="R274" s="2" t="s">
        <v>65</v>
      </c>
      <c r="S274" s="2" t="s">
        <v>66</v>
      </c>
      <c r="T274" s="2" t="s">
        <v>66</v>
      </c>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2" t="s">
        <v>52</v>
      </c>
      <c r="AS274" s="2" t="s">
        <v>52</v>
      </c>
      <c r="AT274" s="3"/>
      <c r="AU274" s="2" t="s">
        <v>681</v>
      </c>
      <c r="AV274" s="3">
        <v>116</v>
      </c>
    </row>
    <row r="275" spans="1:48" ht="30" customHeight="1" x14ac:dyDescent="0.3">
      <c r="A275" s="17" t="s">
        <v>682</v>
      </c>
      <c r="B275" s="17" t="s">
        <v>683</v>
      </c>
      <c r="C275" s="17" t="s">
        <v>62</v>
      </c>
      <c r="D275" s="15">
        <v>16</v>
      </c>
      <c r="E275" s="16">
        <f>TRUNC(일위대가목록!E108,0)</f>
        <v>0</v>
      </c>
      <c r="F275" s="16">
        <f t="shared" si="30"/>
        <v>0</v>
      </c>
      <c r="G275" s="16">
        <f>TRUNC(일위대가목록!F108,0)</f>
        <v>0</v>
      </c>
      <c r="H275" s="16">
        <f t="shared" si="31"/>
        <v>0</v>
      </c>
      <c r="I275" s="16">
        <f>TRUNC(일위대가목록!G108,0)</f>
        <v>0</v>
      </c>
      <c r="J275" s="16">
        <f t="shared" si="32"/>
        <v>0</v>
      </c>
      <c r="K275" s="16">
        <f t="shared" si="33"/>
        <v>0</v>
      </c>
      <c r="L275" s="16">
        <f t="shared" si="34"/>
        <v>0</v>
      </c>
      <c r="M275" s="17" t="s">
        <v>684</v>
      </c>
      <c r="N275" s="2" t="s">
        <v>685</v>
      </c>
      <c r="O275" s="2" t="s">
        <v>52</v>
      </c>
      <c r="P275" s="2" t="s">
        <v>52</v>
      </c>
      <c r="Q275" s="2" t="s">
        <v>601</v>
      </c>
      <c r="R275" s="2" t="s">
        <v>65</v>
      </c>
      <c r="S275" s="2" t="s">
        <v>66</v>
      </c>
      <c r="T275" s="2" t="s">
        <v>66</v>
      </c>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2" t="s">
        <v>52</v>
      </c>
      <c r="AS275" s="2" t="s">
        <v>52</v>
      </c>
      <c r="AT275" s="3"/>
      <c r="AU275" s="2" t="s">
        <v>686</v>
      </c>
      <c r="AV275" s="3">
        <v>117</v>
      </c>
    </row>
    <row r="276" spans="1:48" ht="30" customHeight="1" x14ac:dyDescent="0.3">
      <c r="A276" s="17" t="s">
        <v>687</v>
      </c>
      <c r="B276" s="17" t="s">
        <v>688</v>
      </c>
      <c r="C276" s="17" t="s">
        <v>62</v>
      </c>
      <c r="D276" s="15">
        <v>8</v>
      </c>
      <c r="E276" s="16">
        <f>TRUNC(일위대가목록!E109,0)</f>
        <v>0</v>
      </c>
      <c r="F276" s="16">
        <f t="shared" si="30"/>
        <v>0</v>
      </c>
      <c r="G276" s="16">
        <f>TRUNC(일위대가목록!F109,0)</f>
        <v>0</v>
      </c>
      <c r="H276" s="16">
        <f t="shared" si="31"/>
        <v>0</v>
      </c>
      <c r="I276" s="16">
        <f>TRUNC(일위대가목록!G109,0)</f>
        <v>0</v>
      </c>
      <c r="J276" s="16">
        <f t="shared" si="32"/>
        <v>0</v>
      </c>
      <c r="K276" s="16">
        <f t="shared" si="33"/>
        <v>0</v>
      </c>
      <c r="L276" s="16">
        <f t="shared" si="34"/>
        <v>0</v>
      </c>
      <c r="M276" s="17" t="s">
        <v>689</v>
      </c>
      <c r="N276" s="2" t="s">
        <v>690</v>
      </c>
      <c r="O276" s="2" t="s">
        <v>52</v>
      </c>
      <c r="P276" s="2" t="s">
        <v>52</v>
      </c>
      <c r="Q276" s="2" t="s">
        <v>601</v>
      </c>
      <c r="R276" s="2" t="s">
        <v>65</v>
      </c>
      <c r="S276" s="2" t="s">
        <v>66</v>
      </c>
      <c r="T276" s="2" t="s">
        <v>66</v>
      </c>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2" t="s">
        <v>52</v>
      </c>
      <c r="AS276" s="2" t="s">
        <v>52</v>
      </c>
      <c r="AT276" s="3"/>
      <c r="AU276" s="2" t="s">
        <v>691</v>
      </c>
      <c r="AV276" s="3">
        <v>118</v>
      </c>
    </row>
    <row r="277" spans="1:48" ht="30" customHeight="1" x14ac:dyDescent="0.3">
      <c r="A277" s="15"/>
      <c r="B277" s="15"/>
      <c r="C277" s="15"/>
      <c r="D277" s="15"/>
      <c r="E277" s="16"/>
      <c r="F277" s="16"/>
      <c r="G277" s="16"/>
      <c r="H277" s="16"/>
      <c r="I277" s="16"/>
      <c r="J277" s="16"/>
      <c r="K277" s="16"/>
      <c r="L277" s="16"/>
      <c r="M277" s="15"/>
      <c r="Q277" s="1" t="s">
        <v>601</v>
      </c>
    </row>
    <row r="278" spans="1:48" ht="30" customHeight="1" x14ac:dyDescent="0.3">
      <c r="A278" s="15"/>
      <c r="B278" s="15"/>
      <c r="C278" s="15"/>
      <c r="D278" s="15"/>
      <c r="E278" s="16"/>
      <c r="F278" s="16"/>
      <c r="G278" s="16"/>
      <c r="H278" s="16"/>
      <c r="I278" s="16"/>
      <c r="J278" s="16"/>
      <c r="K278" s="16"/>
      <c r="L278" s="16"/>
      <c r="M278" s="15"/>
      <c r="Q278" s="1" t="s">
        <v>601</v>
      </c>
    </row>
    <row r="279" spans="1:48" ht="30" customHeight="1" x14ac:dyDescent="0.3">
      <c r="A279" s="17" t="s">
        <v>96</v>
      </c>
      <c r="B279" s="15"/>
      <c r="C279" s="15"/>
      <c r="D279" s="15"/>
      <c r="E279" s="16"/>
      <c r="F279" s="16">
        <f>SUMIF(Q258:Q278,"01010109",F258:F278)</f>
        <v>0</v>
      </c>
      <c r="G279" s="16"/>
      <c r="H279" s="16">
        <f>SUMIF(Q258:Q278,"01010109",H258:H278)</f>
        <v>0</v>
      </c>
      <c r="I279" s="16"/>
      <c r="J279" s="16">
        <f>SUMIF(Q258:Q278,"01010109",J258:J278)</f>
        <v>0</v>
      </c>
      <c r="K279" s="16"/>
      <c r="L279" s="16">
        <f>SUMIF(Q258:Q278,"01010109",L258:L278)</f>
        <v>0</v>
      </c>
      <c r="M279" s="15"/>
      <c r="N279" t="s">
        <v>97</v>
      </c>
    </row>
    <row r="280" spans="1:48" ht="30" customHeight="1" x14ac:dyDescent="0.3">
      <c r="A280" s="17" t="s">
        <v>692</v>
      </c>
      <c r="B280" s="17" t="s">
        <v>52</v>
      </c>
      <c r="C280" s="15"/>
      <c r="D280" s="15"/>
      <c r="E280" s="16"/>
      <c r="F280" s="16"/>
      <c r="G280" s="16"/>
      <c r="H280" s="16"/>
      <c r="I280" s="16"/>
      <c r="J280" s="16"/>
      <c r="K280" s="16"/>
      <c r="L280" s="16"/>
      <c r="M280" s="15"/>
      <c r="N280" s="3"/>
      <c r="O280" s="3"/>
      <c r="P280" s="3"/>
      <c r="Q280" s="2" t="s">
        <v>693</v>
      </c>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row>
    <row r="281" spans="1:48" ht="30" customHeight="1" x14ac:dyDescent="0.3">
      <c r="A281" s="17" t="s">
        <v>694</v>
      </c>
      <c r="B281" s="17" t="s">
        <v>695</v>
      </c>
      <c r="C281" s="17" t="s">
        <v>76</v>
      </c>
      <c r="D281" s="15">
        <v>1</v>
      </c>
      <c r="E281" s="16">
        <f>TRUNC(일위대가목록!E110,0)</f>
        <v>0</v>
      </c>
      <c r="F281" s="16">
        <f t="shared" ref="F281:F291" si="35">TRUNC(E281*D281, 0)</f>
        <v>0</v>
      </c>
      <c r="G281" s="16">
        <f>TRUNC(일위대가목록!F110,0)</f>
        <v>0</v>
      </c>
      <c r="H281" s="16">
        <f t="shared" ref="H281:H291" si="36">TRUNC(G281*D281, 0)</f>
        <v>0</v>
      </c>
      <c r="I281" s="16">
        <f>TRUNC(일위대가목록!G110,0)</f>
        <v>0</v>
      </c>
      <c r="J281" s="16">
        <f t="shared" ref="J281:J291" si="37">TRUNC(I281*D281, 0)</f>
        <v>0</v>
      </c>
      <c r="K281" s="16">
        <f t="shared" ref="K281:K291" si="38">TRUNC(E281+G281+I281, 0)</f>
        <v>0</v>
      </c>
      <c r="L281" s="16">
        <f t="shared" ref="L281:L291" si="39">TRUNC(F281+H281+J281, 0)</f>
        <v>0</v>
      </c>
      <c r="M281" s="17" t="s">
        <v>696</v>
      </c>
      <c r="N281" s="2" t="s">
        <v>697</v>
      </c>
      <c r="O281" s="2" t="s">
        <v>52</v>
      </c>
      <c r="P281" s="2" t="s">
        <v>52</v>
      </c>
      <c r="Q281" s="2" t="s">
        <v>693</v>
      </c>
      <c r="R281" s="2" t="s">
        <v>65</v>
      </c>
      <c r="S281" s="2" t="s">
        <v>66</v>
      </c>
      <c r="T281" s="2" t="s">
        <v>66</v>
      </c>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2" t="s">
        <v>52</v>
      </c>
      <c r="AS281" s="2" t="s">
        <v>52</v>
      </c>
      <c r="AT281" s="3"/>
      <c r="AU281" s="2" t="s">
        <v>698</v>
      </c>
      <c r="AV281" s="3">
        <v>124</v>
      </c>
    </row>
    <row r="282" spans="1:48" ht="30" customHeight="1" x14ac:dyDescent="0.3">
      <c r="A282" s="17" t="s">
        <v>694</v>
      </c>
      <c r="B282" s="17" t="s">
        <v>699</v>
      </c>
      <c r="C282" s="17" t="s">
        <v>76</v>
      </c>
      <c r="D282" s="15">
        <v>1</v>
      </c>
      <c r="E282" s="16">
        <f>TRUNC(일위대가목록!E111,0)</f>
        <v>0</v>
      </c>
      <c r="F282" s="16">
        <f t="shared" si="35"/>
        <v>0</v>
      </c>
      <c r="G282" s="16">
        <f>TRUNC(일위대가목록!F111,0)</f>
        <v>0</v>
      </c>
      <c r="H282" s="16">
        <f t="shared" si="36"/>
        <v>0</v>
      </c>
      <c r="I282" s="16">
        <f>TRUNC(일위대가목록!G111,0)</f>
        <v>0</v>
      </c>
      <c r="J282" s="16">
        <f t="shared" si="37"/>
        <v>0</v>
      </c>
      <c r="K282" s="16">
        <f t="shared" si="38"/>
        <v>0</v>
      </c>
      <c r="L282" s="16">
        <f t="shared" si="39"/>
        <v>0</v>
      </c>
      <c r="M282" s="17" t="s">
        <v>700</v>
      </c>
      <c r="N282" s="2" t="s">
        <v>701</v>
      </c>
      <c r="O282" s="2" t="s">
        <v>52</v>
      </c>
      <c r="P282" s="2" t="s">
        <v>52</v>
      </c>
      <c r="Q282" s="2" t="s">
        <v>693</v>
      </c>
      <c r="R282" s="2" t="s">
        <v>65</v>
      </c>
      <c r="S282" s="2" t="s">
        <v>66</v>
      </c>
      <c r="T282" s="2" t="s">
        <v>66</v>
      </c>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2" t="s">
        <v>52</v>
      </c>
      <c r="AS282" s="2" t="s">
        <v>52</v>
      </c>
      <c r="AT282" s="3"/>
      <c r="AU282" s="2" t="s">
        <v>702</v>
      </c>
      <c r="AV282" s="3">
        <v>125</v>
      </c>
    </row>
    <row r="283" spans="1:48" ht="30" customHeight="1" x14ac:dyDescent="0.3">
      <c r="A283" s="17" t="s">
        <v>694</v>
      </c>
      <c r="B283" s="17" t="s">
        <v>703</v>
      </c>
      <c r="C283" s="17" t="s">
        <v>76</v>
      </c>
      <c r="D283" s="15">
        <v>1</v>
      </c>
      <c r="E283" s="16">
        <f>TRUNC(일위대가목록!E112,0)</f>
        <v>0</v>
      </c>
      <c r="F283" s="16">
        <f t="shared" si="35"/>
        <v>0</v>
      </c>
      <c r="G283" s="16">
        <f>TRUNC(일위대가목록!F112,0)</f>
        <v>0</v>
      </c>
      <c r="H283" s="16">
        <f t="shared" si="36"/>
        <v>0</v>
      </c>
      <c r="I283" s="16">
        <f>TRUNC(일위대가목록!G112,0)</f>
        <v>0</v>
      </c>
      <c r="J283" s="16">
        <f t="shared" si="37"/>
        <v>0</v>
      </c>
      <c r="K283" s="16">
        <f t="shared" si="38"/>
        <v>0</v>
      </c>
      <c r="L283" s="16">
        <f t="shared" si="39"/>
        <v>0</v>
      </c>
      <c r="M283" s="17" t="s">
        <v>704</v>
      </c>
      <c r="N283" s="2" t="s">
        <v>705</v>
      </c>
      <c r="O283" s="2" t="s">
        <v>52</v>
      </c>
      <c r="P283" s="2" t="s">
        <v>52</v>
      </c>
      <c r="Q283" s="2" t="s">
        <v>693</v>
      </c>
      <c r="R283" s="2" t="s">
        <v>65</v>
      </c>
      <c r="S283" s="2" t="s">
        <v>66</v>
      </c>
      <c r="T283" s="2" t="s">
        <v>66</v>
      </c>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2" t="s">
        <v>52</v>
      </c>
      <c r="AS283" s="2" t="s">
        <v>52</v>
      </c>
      <c r="AT283" s="3"/>
      <c r="AU283" s="2" t="s">
        <v>706</v>
      </c>
      <c r="AV283" s="3">
        <v>292</v>
      </c>
    </row>
    <row r="284" spans="1:48" ht="30" customHeight="1" x14ac:dyDescent="0.3">
      <c r="A284" s="17" t="s">
        <v>707</v>
      </c>
      <c r="B284" s="17" t="s">
        <v>708</v>
      </c>
      <c r="C284" s="17" t="s">
        <v>76</v>
      </c>
      <c r="D284" s="15">
        <v>2</v>
      </c>
      <c r="E284" s="16">
        <f>TRUNC(일위대가목록!E113,0)</f>
        <v>0</v>
      </c>
      <c r="F284" s="16">
        <f t="shared" si="35"/>
        <v>0</v>
      </c>
      <c r="G284" s="16">
        <f>TRUNC(일위대가목록!F113,0)</f>
        <v>0</v>
      </c>
      <c r="H284" s="16">
        <f t="shared" si="36"/>
        <v>0</v>
      </c>
      <c r="I284" s="16">
        <f>TRUNC(일위대가목록!G113,0)</f>
        <v>0</v>
      </c>
      <c r="J284" s="16">
        <f t="shared" si="37"/>
        <v>0</v>
      </c>
      <c r="K284" s="16">
        <f t="shared" si="38"/>
        <v>0</v>
      </c>
      <c r="L284" s="16">
        <f t="shared" si="39"/>
        <v>0</v>
      </c>
      <c r="M284" s="17" t="s">
        <v>709</v>
      </c>
      <c r="N284" s="2" t="s">
        <v>710</v>
      </c>
      <c r="O284" s="2" t="s">
        <v>52</v>
      </c>
      <c r="P284" s="2" t="s">
        <v>52</v>
      </c>
      <c r="Q284" s="2" t="s">
        <v>693</v>
      </c>
      <c r="R284" s="2" t="s">
        <v>65</v>
      </c>
      <c r="S284" s="2" t="s">
        <v>66</v>
      </c>
      <c r="T284" s="2" t="s">
        <v>66</v>
      </c>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2" t="s">
        <v>52</v>
      </c>
      <c r="AS284" s="2" t="s">
        <v>52</v>
      </c>
      <c r="AT284" s="3"/>
      <c r="AU284" s="2" t="s">
        <v>711</v>
      </c>
      <c r="AV284" s="3">
        <v>127</v>
      </c>
    </row>
    <row r="285" spans="1:48" ht="30" customHeight="1" x14ac:dyDescent="0.3">
      <c r="A285" s="17" t="s">
        <v>712</v>
      </c>
      <c r="B285" s="17" t="s">
        <v>713</v>
      </c>
      <c r="C285" s="17" t="s">
        <v>76</v>
      </c>
      <c r="D285" s="15">
        <v>2</v>
      </c>
      <c r="E285" s="16">
        <f>TRUNC(일위대가목록!E114,0)</f>
        <v>0</v>
      </c>
      <c r="F285" s="16">
        <f t="shared" si="35"/>
        <v>0</v>
      </c>
      <c r="G285" s="16">
        <f>TRUNC(일위대가목록!F114,0)</f>
        <v>0</v>
      </c>
      <c r="H285" s="16">
        <f t="shared" si="36"/>
        <v>0</v>
      </c>
      <c r="I285" s="16">
        <f>TRUNC(일위대가목록!G114,0)</f>
        <v>0</v>
      </c>
      <c r="J285" s="16">
        <f t="shared" si="37"/>
        <v>0</v>
      </c>
      <c r="K285" s="16">
        <f t="shared" si="38"/>
        <v>0</v>
      </c>
      <c r="L285" s="16">
        <f t="shared" si="39"/>
        <v>0</v>
      </c>
      <c r="M285" s="17" t="s">
        <v>714</v>
      </c>
      <c r="N285" s="2" t="s">
        <v>715</v>
      </c>
      <c r="O285" s="2" t="s">
        <v>52</v>
      </c>
      <c r="P285" s="2" t="s">
        <v>52</v>
      </c>
      <c r="Q285" s="2" t="s">
        <v>693</v>
      </c>
      <c r="R285" s="2" t="s">
        <v>65</v>
      </c>
      <c r="S285" s="2" t="s">
        <v>66</v>
      </c>
      <c r="T285" s="2" t="s">
        <v>66</v>
      </c>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2" t="s">
        <v>52</v>
      </c>
      <c r="AS285" s="2" t="s">
        <v>52</v>
      </c>
      <c r="AT285" s="3"/>
      <c r="AU285" s="2" t="s">
        <v>716</v>
      </c>
      <c r="AV285" s="3">
        <v>293</v>
      </c>
    </row>
    <row r="286" spans="1:48" ht="30" customHeight="1" x14ac:dyDescent="0.3">
      <c r="A286" s="17" t="s">
        <v>717</v>
      </c>
      <c r="B286" s="17" t="s">
        <v>718</v>
      </c>
      <c r="C286" s="17" t="s">
        <v>76</v>
      </c>
      <c r="D286" s="15">
        <v>1</v>
      </c>
      <c r="E286" s="16">
        <f>TRUNC(일위대가목록!E115,0)</f>
        <v>0</v>
      </c>
      <c r="F286" s="16">
        <f t="shared" si="35"/>
        <v>0</v>
      </c>
      <c r="G286" s="16">
        <f>TRUNC(일위대가목록!F115,0)</f>
        <v>0</v>
      </c>
      <c r="H286" s="16">
        <f t="shared" si="36"/>
        <v>0</v>
      </c>
      <c r="I286" s="16">
        <f>TRUNC(일위대가목록!G115,0)</f>
        <v>0</v>
      </c>
      <c r="J286" s="16">
        <f t="shared" si="37"/>
        <v>0</v>
      </c>
      <c r="K286" s="16">
        <f t="shared" si="38"/>
        <v>0</v>
      </c>
      <c r="L286" s="16">
        <f t="shared" si="39"/>
        <v>0</v>
      </c>
      <c r="M286" s="17" t="s">
        <v>719</v>
      </c>
      <c r="N286" s="2" t="s">
        <v>720</v>
      </c>
      <c r="O286" s="2" t="s">
        <v>52</v>
      </c>
      <c r="P286" s="2" t="s">
        <v>52</v>
      </c>
      <c r="Q286" s="2" t="s">
        <v>693</v>
      </c>
      <c r="R286" s="2" t="s">
        <v>65</v>
      </c>
      <c r="S286" s="2" t="s">
        <v>66</v>
      </c>
      <c r="T286" s="2" t="s">
        <v>66</v>
      </c>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2" t="s">
        <v>52</v>
      </c>
      <c r="AS286" s="2" t="s">
        <v>52</v>
      </c>
      <c r="AT286" s="3"/>
      <c r="AU286" s="2" t="s">
        <v>721</v>
      </c>
      <c r="AV286" s="3">
        <v>129</v>
      </c>
    </row>
    <row r="287" spans="1:48" ht="30" customHeight="1" x14ac:dyDescent="0.3">
      <c r="A287" s="17" t="s">
        <v>722</v>
      </c>
      <c r="B287" s="17" t="s">
        <v>723</v>
      </c>
      <c r="C287" s="17" t="s">
        <v>76</v>
      </c>
      <c r="D287" s="15">
        <v>14</v>
      </c>
      <c r="E287" s="16">
        <f>TRUNC(일위대가목록!E116,0)</f>
        <v>0</v>
      </c>
      <c r="F287" s="16">
        <f t="shared" si="35"/>
        <v>0</v>
      </c>
      <c r="G287" s="16">
        <f>TRUNC(일위대가목록!F116,0)</f>
        <v>0</v>
      </c>
      <c r="H287" s="16">
        <f t="shared" si="36"/>
        <v>0</v>
      </c>
      <c r="I287" s="16">
        <f>TRUNC(일위대가목록!G116,0)</f>
        <v>0</v>
      </c>
      <c r="J287" s="16">
        <f t="shared" si="37"/>
        <v>0</v>
      </c>
      <c r="K287" s="16">
        <f t="shared" si="38"/>
        <v>0</v>
      </c>
      <c r="L287" s="16">
        <f t="shared" si="39"/>
        <v>0</v>
      </c>
      <c r="M287" s="17" t="s">
        <v>724</v>
      </c>
      <c r="N287" s="2" t="s">
        <v>725</v>
      </c>
      <c r="O287" s="2" t="s">
        <v>52</v>
      </c>
      <c r="P287" s="2" t="s">
        <v>52</v>
      </c>
      <c r="Q287" s="2" t="s">
        <v>693</v>
      </c>
      <c r="R287" s="2" t="s">
        <v>65</v>
      </c>
      <c r="S287" s="2" t="s">
        <v>66</v>
      </c>
      <c r="T287" s="2" t="s">
        <v>66</v>
      </c>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2" t="s">
        <v>52</v>
      </c>
      <c r="AS287" s="2" t="s">
        <v>52</v>
      </c>
      <c r="AT287" s="3"/>
      <c r="AU287" s="2" t="s">
        <v>726</v>
      </c>
      <c r="AV287" s="3">
        <v>294</v>
      </c>
    </row>
    <row r="288" spans="1:48" ht="30" customHeight="1" x14ac:dyDescent="0.3">
      <c r="A288" s="17" t="s">
        <v>727</v>
      </c>
      <c r="B288" s="17" t="s">
        <v>728</v>
      </c>
      <c r="C288" s="17" t="s">
        <v>76</v>
      </c>
      <c r="D288" s="15">
        <v>2</v>
      </c>
      <c r="E288" s="16">
        <f>TRUNC(일위대가목록!E117,0)</f>
        <v>0</v>
      </c>
      <c r="F288" s="16">
        <f t="shared" si="35"/>
        <v>0</v>
      </c>
      <c r="G288" s="16">
        <f>TRUNC(일위대가목록!F117,0)</f>
        <v>0</v>
      </c>
      <c r="H288" s="16">
        <f t="shared" si="36"/>
        <v>0</v>
      </c>
      <c r="I288" s="16">
        <f>TRUNC(일위대가목록!G117,0)</f>
        <v>0</v>
      </c>
      <c r="J288" s="16">
        <f t="shared" si="37"/>
        <v>0</v>
      </c>
      <c r="K288" s="16">
        <f t="shared" si="38"/>
        <v>0</v>
      </c>
      <c r="L288" s="16">
        <f t="shared" si="39"/>
        <v>0</v>
      </c>
      <c r="M288" s="17" t="s">
        <v>729</v>
      </c>
      <c r="N288" s="2" t="s">
        <v>730</v>
      </c>
      <c r="O288" s="2" t="s">
        <v>52</v>
      </c>
      <c r="P288" s="2" t="s">
        <v>52</v>
      </c>
      <c r="Q288" s="2" t="s">
        <v>693</v>
      </c>
      <c r="R288" s="2" t="s">
        <v>65</v>
      </c>
      <c r="S288" s="2" t="s">
        <v>66</v>
      </c>
      <c r="T288" s="2" t="s">
        <v>66</v>
      </c>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2" t="s">
        <v>52</v>
      </c>
      <c r="AS288" s="2" t="s">
        <v>52</v>
      </c>
      <c r="AT288" s="3"/>
      <c r="AU288" s="2" t="s">
        <v>731</v>
      </c>
      <c r="AV288" s="3">
        <v>295</v>
      </c>
    </row>
    <row r="289" spans="1:48" ht="30" customHeight="1" x14ac:dyDescent="0.3">
      <c r="A289" s="17" t="s">
        <v>732</v>
      </c>
      <c r="B289" s="17" t="s">
        <v>733</v>
      </c>
      <c r="C289" s="17" t="s">
        <v>76</v>
      </c>
      <c r="D289" s="15">
        <v>1</v>
      </c>
      <c r="E289" s="16">
        <f>TRUNC(일위대가목록!E118,0)</f>
        <v>0</v>
      </c>
      <c r="F289" s="16">
        <f t="shared" si="35"/>
        <v>0</v>
      </c>
      <c r="G289" s="16">
        <f>TRUNC(일위대가목록!F118,0)</f>
        <v>0</v>
      </c>
      <c r="H289" s="16">
        <f t="shared" si="36"/>
        <v>0</v>
      </c>
      <c r="I289" s="16">
        <f>TRUNC(일위대가목록!G118,0)</f>
        <v>0</v>
      </c>
      <c r="J289" s="16">
        <f t="shared" si="37"/>
        <v>0</v>
      </c>
      <c r="K289" s="16">
        <f t="shared" si="38"/>
        <v>0</v>
      </c>
      <c r="L289" s="16">
        <f t="shared" si="39"/>
        <v>0</v>
      </c>
      <c r="M289" s="17" t="s">
        <v>734</v>
      </c>
      <c r="N289" s="2" t="s">
        <v>735</v>
      </c>
      <c r="O289" s="2" t="s">
        <v>52</v>
      </c>
      <c r="P289" s="2" t="s">
        <v>52</v>
      </c>
      <c r="Q289" s="2" t="s">
        <v>693</v>
      </c>
      <c r="R289" s="2" t="s">
        <v>65</v>
      </c>
      <c r="S289" s="2" t="s">
        <v>66</v>
      </c>
      <c r="T289" s="2" t="s">
        <v>66</v>
      </c>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2" t="s">
        <v>52</v>
      </c>
      <c r="AS289" s="2" t="s">
        <v>52</v>
      </c>
      <c r="AT289" s="3"/>
      <c r="AU289" s="2" t="s">
        <v>736</v>
      </c>
      <c r="AV289" s="3">
        <v>296</v>
      </c>
    </row>
    <row r="290" spans="1:48" ht="30" customHeight="1" x14ac:dyDescent="0.3">
      <c r="A290" s="17" t="s">
        <v>737</v>
      </c>
      <c r="B290" s="17" t="s">
        <v>738</v>
      </c>
      <c r="C290" s="17" t="s">
        <v>76</v>
      </c>
      <c r="D290" s="15">
        <v>1</v>
      </c>
      <c r="E290" s="16">
        <f>TRUNC(일위대가목록!E119,0)</f>
        <v>0</v>
      </c>
      <c r="F290" s="16">
        <f t="shared" si="35"/>
        <v>0</v>
      </c>
      <c r="G290" s="16">
        <f>TRUNC(일위대가목록!F119,0)</f>
        <v>0</v>
      </c>
      <c r="H290" s="16">
        <f t="shared" si="36"/>
        <v>0</v>
      </c>
      <c r="I290" s="16">
        <f>TRUNC(일위대가목록!G119,0)</f>
        <v>0</v>
      </c>
      <c r="J290" s="16">
        <f t="shared" si="37"/>
        <v>0</v>
      </c>
      <c r="K290" s="16">
        <f t="shared" si="38"/>
        <v>0</v>
      </c>
      <c r="L290" s="16">
        <f t="shared" si="39"/>
        <v>0</v>
      </c>
      <c r="M290" s="17" t="s">
        <v>739</v>
      </c>
      <c r="N290" s="2" t="s">
        <v>740</v>
      </c>
      <c r="O290" s="2" t="s">
        <v>52</v>
      </c>
      <c r="P290" s="2" t="s">
        <v>52</v>
      </c>
      <c r="Q290" s="2" t="s">
        <v>693</v>
      </c>
      <c r="R290" s="2" t="s">
        <v>65</v>
      </c>
      <c r="S290" s="2" t="s">
        <v>66</v>
      </c>
      <c r="T290" s="2" t="s">
        <v>66</v>
      </c>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2" t="s">
        <v>52</v>
      </c>
      <c r="AS290" s="2" t="s">
        <v>52</v>
      </c>
      <c r="AT290" s="3"/>
      <c r="AU290" s="2" t="s">
        <v>741</v>
      </c>
      <c r="AV290" s="3">
        <v>134</v>
      </c>
    </row>
    <row r="291" spans="1:48" ht="30" customHeight="1" x14ac:dyDescent="0.3">
      <c r="A291" s="17" t="s">
        <v>742</v>
      </c>
      <c r="B291" s="17" t="s">
        <v>743</v>
      </c>
      <c r="C291" s="17" t="s">
        <v>76</v>
      </c>
      <c r="D291" s="15">
        <v>2</v>
      </c>
      <c r="E291" s="16">
        <f>TRUNC(일위대가목록!E120,0)</f>
        <v>0</v>
      </c>
      <c r="F291" s="16">
        <f t="shared" si="35"/>
        <v>0</v>
      </c>
      <c r="G291" s="16">
        <f>TRUNC(일위대가목록!F120,0)</f>
        <v>0</v>
      </c>
      <c r="H291" s="16">
        <f t="shared" si="36"/>
        <v>0</v>
      </c>
      <c r="I291" s="16">
        <f>TRUNC(일위대가목록!G120,0)</f>
        <v>0</v>
      </c>
      <c r="J291" s="16">
        <f t="shared" si="37"/>
        <v>0</v>
      </c>
      <c r="K291" s="16">
        <f t="shared" si="38"/>
        <v>0</v>
      </c>
      <c r="L291" s="16">
        <f t="shared" si="39"/>
        <v>0</v>
      </c>
      <c r="M291" s="17" t="s">
        <v>744</v>
      </c>
      <c r="N291" s="2" t="s">
        <v>745</v>
      </c>
      <c r="O291" s="2" t="s">
        <v>52</v>
      </c>
      <c r="P291" s="2" t="s">
        <v>52</v>
      </c>
      <c r="Q291" s="2" t="s">
        <v>693</v>
      </c>
      <c r="R291" s="2" t="s">
        <v>65</v>
      </c>
      <c r="S291" s="2" t="s">
        <v>66</v>
      </c>
      <c r="T291" s="2" t="s">
        <v>66</v>
      </c>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2" t="s">
        <v>52</v>
      </c>
      <c r="AS291" s="2" t="s">
        <v>52</v>
      </c>
      <c r="AT291" s="3"/>
      <c r="AU291" s="2" t="s">
        <v>746</v>
      </c>
      <c r="AV291" s="3">
        <v>298</v>
      </c>
    </row>
    <row r="292" spans="1:48" ht="30" customHeight="1" x14ac:dyDescent="0.3">
      <c r="A292" s="15"/>
      <c r="B292" s="15"/>
      <c r="C292" s="15"/>
      <c r="D292" s="15"/>
      <c r="E292" s="16"/>
      <c r="F292" s="16"/>
      <c r="G292" s="16"/>
      <c r="H292" s="16"/>
      <c r="I292" s="16"/>
      <c r="J292" s="16"/>
      <c r="K292" s="16"/>
      <c r="L292" s="16"/>
      <c r="M292" s="15"/>
      <c r="Q292" s="1" t="s">
        <v>693</v>
      </c>
    </row>
    <row r="293" spans="1:48" ht="30" customHeight="1" x14ac:dyDescent="0.3">
      <c r="A293" s="15"/>
      <c r="B293" s="15"/>
      <c r="C293" s="15"/>
      <c r="D293" s="15"/>
      <c r="E293" s="16"/>
      <c r="F293" s="16"/>
      <c r="G293" s="16"/>
      <c r="H293" s="16"/>
      <c r="I293" s="16"/>
      <c r="J293" s="16"/>
      <c r="K293" s="16"/>
      <c r="L293" s="16"/>
      <c r="M293" s="15"/>
      <c r="Q293" s="1" t="s">
        <v>693</v>
      </c>
    </row>
    <row r="294" spans="1:48" ht="30" customHeight="1" x14ac:dyDescent="0.3">
      <c r="A294" s="15"/>
      <c r="B294" s="15"/>
      <c r="C294" s="15"/>
      <c r="D294" s="15"/>
      <c r="E294" s="16"/>
      <c r="F294" s="16"/>
      <c r="G294" s="16"/>
      <c r="H294" s="16"/>
      <c r="I294" s="16"/>
      <c r="J294" s="16"/>
      <c r="K294" s="16"/>
      <c r="L294" s="16"/>
      <c r="M294" s="15"/>
      <c r="Q294" s="1" t="s">
        <v>693</v>
      </c>
    </row>
    <row r="295" spans="1:48" ht="30" customHeight="1" x14ac:dyDescent="0.3">
      <c r="A295" s="15"/>
      <c r="B295" s="15"/>
      <c r="C295" s="15"/>
      <c r="D295" s="15"/>
      <c r="E295" s="16"/>
      <c r="F295" s="16"/>
      <c r="G295" s="16"/>
      <c r="H295" s="16"/>
      <c r="I295" s="16"/>
      <c r="J295" s="16"/>
      <c r="K295" s="16"/>
      <c r="L295" s="16"/>
      <c r="M295" s="15"/>
      <c r="Q295" s="1" t="s">
        <v>693</v>
      </c>
    </row>
    <row r="296" spans="1:48" ht="30" customHeight="1" x14ac:dyDescent="0.3">
      <c r="A296" s="15"/>
      <c r="B296" s="15"/>
      <c r="C296" s="15"/>
      <c r="D296" s="15"/>
      <c r="E296" s="16"/>
      <c r="F296" s="16"/>
      <c r="G296" s="16"/>
      <c r="H296" s="16"/>
      <c r="I296" s="16"/>
      <c r="J296" s="16"/>
      <c r="K296" s="16"/>
      <c r="L296" s="16"/>
      <c r="M296" s="15"/>
      <c r="Q296" s="1" t="s">
        <v>693</v>
      </c>
    </row>
    <row r="297" spans="1:48" ht="30" customHeight="1" x14ac:dyDescent="0.3">
      <c r="A297" s="15"/>
      <c r="B297" s="15"/>
      <c r="C297" s="15"/>
      <c r="D297" s="15"/>
      <c r="E297" s="16"/>
      <c r="F297" s="16"/>
      <c r="G297" s="16"/>
      <c r="H297" s="16"/>
      <c r="I297" s="16"/>
      <c r="J297" s="16"/>
      <c r="K297" s="16"/>
      <c r="L297" s="16"/>
      <c r="M297" s="15"/>
      <c r="Q297" s="1" t="s">
        <v>693</v>
      </c>
    </row>
    <row r="298" spans="1:48" ht="30" customHeight="1" x14ac:dyDescent="0.3">
      <c r="A298" s="15"/>
      <c r="B298" s="15"/>
      <c r="C298" s="15"/>
      <c r="D298" s="15"/>
      <c r="E298" s="16"/>
      <c r="F298" s="16"/>
      <c r="G298" s="16"/>
      <c r="H298" s="16"/>
      <c r="I298" s="16"/>
      <c r="J298" s="16"/>
      <c r="K298" s="16"/>
      <c r="L298" s="16"/>
      <c r="M298" s="15"/>
      <c r="Q298" s="1" t="s">
        <v>693</v>
      </c>
    </row>
    <row r="299" spans="1:48" ht="30" customHeight="1" x14ac:dyDescent="0.3">
      <c r="A299" s="15"/>
      <c r="B299" s="15"/>
      <c r="C299" s="15"/>
      <c r="D299" s="15"/>
      <c r="E299" s="16"/>
      <c r="F299" s="16"/>
      <c r="G299" s="16"/>
      <c r="H299" s="16"/>
      <c r="I299" s="16"/>
      <c r="J299" s="16"/>
      <c r="K299" s="16"/>
      <c r="L299" s="16"/>
      <c r="M299" s="15"/>
      <c r="Q299" s="1" t="s">
        <v>693</v>
      </c>
    </row>
    <row r="300" spans="1:48" ht="30" customHeight="1" x14ac:dyDescent="0.3">
      <c r="A300" s="15"/>
      <c r="B300" s="15"/>
      <c r="C300" s="15"/>
      <c r="D300" s="15"/>
      <c r="E300" s="16"/>
      <c r="F300" s="16"/>
      <c r="G300" s="16"/>
      <c r="H300" s="16"/>
      <c r="I300" s="16"/>
      <c r="J300" s="16"/>
      <c r="K300" s="16"/>
      <c r="L300" s="16"/>
      <c r="M300" s="15"/>
      <c r="Q300" s="1" t="s">
        <v>693</v>
      </c>
    </row>
    <row r="301" spans="1:48" ht="30" customHeight="1" x14ac:dyDescent="0.3">
      <c r="A301" s="15"/>
      <c r="B301" s="15"/>
      <c r="C301" s="15"/>
      <c r="D301" s="15"/>
      <c r="E301" s="16"/>
      <c r="F301" s="16"/>
      <c r="G301" s="16"/>
      <c r="H301" s="16"/>
      <c r="I301" s="16"/>
      <c r="J301" s="16"/>
      <c r="K301" s="16"/>
      <c r="L301" s="16"/>
      <c r="M301" s="15"/>
      <c r="Q301" s="1" t="s">
        <v>693</v>
      </c>
    </row>
    <row r="302" spans="1:48" ht="30" customHeight="1" x14ac:dyDescent="0.3">
      <c r="A302" s="17" t="s">
        <v>96</v>
      </c>
      <c r="B302" s="15"/>
      <c r="C302" s="15"/>
      <c r="D302" s="15"/>
      <c r="E302" s="16"/>
      <c r="F302" s="16">
        <f>SUMIF(Q281:Q301,"01010110",F281:F301)</f>
        <v>0</v>
      </c>
      <c r="G302" s="16"/>
      <c r="H302" s="16">
        <f>SUMIF(Q281:Q301,"01010110",H281:H301)</f>
        <v>0</v>
      </c>
      <c r="I302" s="16"/>
      <c r="J302" s="16">
        <f>SUMIF(Q281:Q301,"01010110",J281:J301)</f>
        <v>0</v>
      </c>
      <c r="K302" s="16"/>
      <c r="L302" s="16">
        <f>SUMIF(Q281:Q301,"01010110",L281:L301)</f>
        <v>0</v>
      </c>
      <c r="M302" s="15"/>
      <c r="N302" t="s">
        <v>97</v>
      </c>
    </row>
    <row r="303" spans="1:48" ht="30" customHeight="1" x14ac:dyDescent="0.3">
      <c r="A303" s="17" t="s">
        <v>747</v>
      </c>
      <c r="B303" s="17" t="s">
        <v>52</v>
      </c>
      <c r="C303" s="15"/>
      <c r="D303" s="15"/>
      <c r="E303" s="16"/>
      <c r="F303" s="16"/>
      <c r="G303" s="16"/>
      <c r="H303" s="16"/>
      <c r="I303" s="16"/>
      <c r="J303" s="16"/>
      <c r="K303" s="16"/>
      <c r="L303" s="16"/>
      <c r="M303" s="15"/>
      <c r="N303" s="3"/>
      <c r="O303" s="3"/>
      <c r="P303" s="3"/>
      <c r="Q303" s="2" t="s">
        <v>748</v>
      </c>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row>
    <row r="304" spans="1:48" ht="30" customHeight="1" x14ac:dyDescent="0.3">
      <c r="A304" s="17" t="s">
        <v>749</v>
      </c>
      <c r="B304" s="17" t="s">
        <v>750</v>
      </c>
      <c r="C304" s="17" t="s">
        <v>751</v>
      </c>
      <c r="D304" s="15">
        <v>1</v>
      </c>
      <c r="E304" s="16">
        <f>TRUNC(단가대비표!O10,0)</f>
        <v>0</v>
      </c>
      <c r="F304" s="16">
        <f>TRUNC(E304*D304, 0)</f>
        <v>0</v>
      </c>
      <c r="G304" s="16">
        <f>TRUNC(단가대비표!P10,0)</f>
        <v>0</v>
      </c>
      <c r="H304" s="16">
        <f>TRUNC(G304*D304, 0)</f>
        <v>0</v>
      </c>
      <c r="I304" s="16">
        <f>TRUNC(단가대비표!V10,0)</f>
        <v>0</v>
      </c>
      <c r="J304" s="16">
        <f>TRUNC(I304*D304, 0)</f>
        <v>0</v>
      </c>
      <c r="K304" s="16">
        <f>TRUNC(E304+G304+I304, 0)</f>
        <v>0</v>
      </c>
      <c r="L304" s="16">
        <f>TRUNC(F304+H304+J304, 0)</f>
        <v>0</v>
      </c>
      <c r="M304" s="17" t="s">
        <v>752</v>
      </c>
      <c r="N304" s="2" t="s">
        <v>753</v>
      </c>
      <c r="O304" s="2" t="s">
        <v>52</v>
      </c>
      <c r="P304" s="2" t="s">
        <v>52</v>
      </c>
      <c r="Q304" s="2" t="s">
        <v>748</v>
      </c>
      <c r="R304" s="2" t="s">
        <v>66</v>
      </c>
      <c r="S304" s="2" t="s">
        <v>66</v>
      </c>
      <c r="T304" s="2" t="s">
        <v>65</v>
      </c>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2" t="s">
        <v>52</v>
      </c>
      <c r="AS304" s="2" t="s">
        <v>52</v>
      </c>
      <c r="AT304" s="3"/>
      <c r="AU304" s="2" t="s">
        <v>754</v>
      </c>
      <c r="AV304" s="3">
        <v>262</v>
      </c>
    </row>
    <row r="305" spans="1:48" ht="30" customHeight="1" x14ac:dyDescent="0.3">
      <c r="A305" s="17" t="s">
        <v>755</v>
      </c>
      <c r="B305" s="17" t="s">
        <v>756</v>
      </c>
      <c r="C305" s="17" t="s">
        <v>757</v>
      </c>
      <c r="D305" s="15">
        <v>2</v>
      </c>
      <c r="E305" s="16">
        <f>TRUNC(단가대비표!O37,0)</f>
        <v>0</v>
      </c>
      <c r="F305" s="16">
        <f>TRUNC(E305*D305, 0)</f>
        <v>0</v>
      </c>
      <c r="G305" s="16">
        <f>TRUNC(단가대비표!P37,0)</f>
        <v>0</v>
      </c>
      <c r="H305" s="16">
        <f>TRUNC(G305*D305, 0)</f>
        <v>0</v>
      </c>
      <c r="I305" s="16">
        <f>TRUNC(단가대비표!V37,0)</f>
        <v>0</v>
      </c>
      <c r="J305" s="16">
        <f>TRUNC(I305*D305, 0)</f>
        <v>0</v>
      </c>
      <c r="K305" s="16">
        <f>TRUNC(E305+G305+I305, 0)</f>
        <v>0</v>
      </c>
      <c r="L305" s="16">
        <f>TRUNC(F305+H305+J305, 0)</f>
        <v>0</v>
      </c>
      <c r="M305" s="17" t="s">
        <v>758</v>
      </c>
      <c r="N305" s="2" t="s">
        <v>759</v>
      </c>
      <c r="O305" s="2" t="s">
        <v>52</v>
      </c>
      <c r="P305" s="2" t="s">
        <v>52</v>
      </c>
      <c r="Q305" s="2" t="s">
        <v>748</v>
      </c>
      <c r="R305" s="2" t="s">
        <v>66</v>
      </c>
      <c r="S305" s="2" t="s">
        <v>66</v>
      </c>
      <c r="T305" s="2" t="s">
        <v>65</v>
      </c>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2" t="s">
        <v>52</v>
      </c>
      <c r="AS305" s="2" t="s">
        <v>52</v>
      </c>
      <c r="AT305" s="3"/>
      <c r="AU305" s="2" t="s">
        <v>760</v>
      </c>
      <c r="AV305" s="3">
        <v>263</v>
      </c>
    </row>
    <row r="306" spans="1:48" ht="30" customHeight="1" x14ac:dyDescent="0.3">
      <c r="A306" s="15"/>
      <c r="B306" s="15"/>
      <c r="C306" s="15"/>
      <c r="D306" s="15"/>
      <c r="E306" s="16"/>
      <c r="F306" s="16"/>
      <c r="G306" s="16"/>
      <c r="H306" s="16"/>
      <c r="I306" s="16"/>
      <c r="J306" s="16"/>
      <c r="K306" s="16"/>
      <c r="L306" s="16"/>
      <c r="M306" s="15"/>
      <c r="Q306" s="1" t="s">
        <v>748</v>
      </c>
    </row>
    <row r="307" spans="1:48" ht="30" customHeight="1" x14ac:dyDescent="0.3">
      <c r="A307" s="15"/>
      <c r="B307" s="15"/>
      <c r="C307" s="15"/>
      <c r="D307" s="15"/>
      <c r="E307" s="16"/>
      <c r="F307" s="16"/>
      <c r="G307" s="16"/>
      <c r="H307" s="16"/>
      <c r="I307" s="16"/>
      <c r="J307" s="16"/>
      <c r="K307" s="16"/>
      <c r="L307" s="16"/>
      <c r="M307" s="15"/>
      <c r="Q307" s="1" t="s">
        <v>748</v>
      </c>
    </row>
    <row r="308" spans="1:48" ht="30" customHeight="1" x14ac:dyDescent="0.3">
      <c r="A308" s="15"/>
      <c r="B308" s="15"/>
      <c r="C308" s="15"/>
      <c r="D308" s="15"/>
      <c r="E308" s="16"/>
      <c r="F308" s="16"/>
      <c r="G308" s="16"/>
      <c r="H308" s="16"/>
      <c r="I308" s="16"/>
      <c r="J308" s="16"/>
      <c r="K308" s="16"/>
      <c r="L308" s="16"/>
      <c r="M308" s="15"/>
      <c r="Q308" s="1" t="s">
        <v>748</v>
      </c>
    </row>
    <row r="309" spans="1:48" ht="30" customHeight="1" x14ac:dyDescent="0.3">
      <c r="A309" s="15"/>
      <c r="B309" s="15"/>
      <c r="C309" s="15"/>
      <c r="D309" s="15"/>
      <c r="E309" s="16"/>
      <c r="F309" s="16"/>
      <c r="G309" s="16"/>
      <c r="H309" s="16"/>
      <c r="I309" s="16"/>
      <c r="J309" s="16"/>
      <c r="K309" s="16"/>
      <c r="L309" s="16"/>
      <c r="M309" s="15"/>
      <c r="Q309" s="1" t="s">
        <v>748</v>
      </c>
    </row>
    <row r="310" spans="1:48" ht="30" customHeight="1" x14ac:dyDescent="0.3">
      <c r="A310" s="15"/>
      <c r="B310" s="15"/>
      <c r="C310" s="15"/>
      <c r="D310" s="15"/>
      <c r="E310" s="16"/>
      <c r="F310" s="16"/>
      <c r="G310" s="16"/>
      <c r="H310" s="16"/>
      <c r="I310" s="16"/>
      <c r="J310" s="16"/>
      <c r="K310" s="16"/>
      <c r="L310" s="16"/>
      <c r="M310" s="15"/>
      <c r="Q310" s="1" t="s">
        <v>748</v>
      </c>
    </row>
    <row r="311" spans="1:48" ht="30" customHeight="1" x14ac:dyDescent="0.3">
      <c r="A311" s="15"/>
      <c r="B311" s="15"/>
      <c r="C311" s="15"/>
      <c r="D311" s="15"/>
      <c r="E311" s="16"/>
      <c r="F311" s="16"/>
      <c r="G311" s="16"/>
      <c r="H311" s="16"/>
      <c r="I311" s="16"/>
      <c r="J311" s="16"/>
      <c r="K311" s="16"/>
      <c r="L311" s="16"/>
      <c r="M311" s="15"/>
      <c r="Q311" s="1" t="s">
        <v>748</v>
      </c>
    </row>
    <row r="312" spans="1:48" ht="30" customHeight="1" x14ac:dyDescent="0.3">
      <c r="A312" s="15"/>
      <c r="B312" s="15"/>
      <c r="C312" s="15"/>
      <c r="D312" s="15"/>
      <c r="E312" s="16"/>
      <c r="F312" s="16"/>
      <c r="G312" s="16"/>
      <c r="H312" s="16"/>
      <c r="I312" s="16"/>
      <c r="J312" s="16"/>
      <c r="K312" s="16"/>
      <c r="L312" s="16"/>
      <c r="M312" s="15"/>
      <c r="Q312" s="1" t="s">
        <v>748</v>
      </c>
    </row>
    <row r="313" spans="1:48" ht="30" customHeight="1" x14ac:dyDescent="0.3">
      <c r="A313" s="15"/>
      <c r="B313" s="15"/>
      <c r="C313" s="15"/>
      <c r="D313" s="15"/>
      <c r="E313" s="16"/>
      <c r="F313" s="16"/>
      <c r="G313" s="16"/>
      <c r="H313" s="16"/>
      <c r="I313" s="16"/>
      <c r="J313" s="16"/>
      <c r="K313" s="16"/>
      <c r="L313" s="16"/>
      <c r="M313" s="15"/>
      <c r="Q313" s="1" t="s">
        <v>748</v>
      </c>
    </row>
    <row r="314" spans="1:48" ht="30" customHeight="1" x14ac:dyDescent="0.3">
      <c r="A314" s="15"/>
      <c r="B314" s="15"/>
      <c r="C314" s="15"/>
      <c r="D314" s="15"/>
      <c r="E314" s="16"/>
      <c r="F314" s="16"/>
      <c r="G314" s="16"/>
      <c r="H314" s="16"/>
      <c r="I314" s="16"/>
      <c r="J314" s="16"/>
      <c r="K314" s="16"/>
      <c r="L314" s="16"/>
      <c r="M314" s="15"/>
      <c r="Q314" s="1" t="s">
        <v>748</v>
      </c>
    </row>
    <row r="315" spans="1:48" ht="30" customHeight="1" x14ac:dyDescent="0.3">
      <c r="A315" s="15"/>
      <c r="B315" s="15"/>
      <c r="C315" s="15"/>
      <c r="D315" s="15"/>
      <c r="E315" s="16"/>
      <c r="F315" s="16"/>
      <c r="G315" s="16"/>
      <c r="H315" s="16"/>
      <c r="I315" s="16"/>
      <c r="J315" s="16"/>
      <c r="K315" s="16"/>
      <c r="L315" s="16"/>
      <c r="M315" s="15"/>
      <c r="Q315" s="1" t="s">
        <v>748</v>
      </c>
    </row>
    <row r="316" spans="1:48" ht="30" customHeight="1" x14ac:dyDescent="0.3">
      <c r="A316" s="15"/>
      <c r="B316" s="15"/>
      <c r="C316" s="15"/>
      <c r="D316" s="15"/>
      <c r="E316" s="16"/>
      <c r="F316" s="16"/>
      <c r="G316" s="16"/>
      <c r="H316" s="16"/>
      <c r="I316" s="16"/>
      <c r="J316" s="16"/>
      <c r="K316" s="16"/>
      <c r="L316" s="16"/>
      <c r="M316" s="15"/>
      <c r="Q316" s="1" t="s">
        <v>748</v>
      </c>
    </row>
    <row r="317" spans="1:48" ht="30" customHeight="1" x14ac:dyDescent="0.3">
      <c r="A317" s="15"/>
      <c r="B317" s="15"/>
      <c r="C317" s="15"/>
      <c r="D317" s="15"/>
      <c r="E317" s="16"/>
      <c r="F317" s="16"/>
      <c r="G317" s="16"/>
      <c r="H317" s="16"/>
      <c r="I317" s="16"/>
      <c r="J317" s="16"/>
      <c r="K317" s="16"/>
      <c r="L317" s="16"/>
      <c r="M317" s="15"/>
      <c r="Q317" s="1" t="s">
        <v>748</v>
      </c>
    </row>
    <row r="318" spans="1:48" ht="30" customHeight="1" x14ac:dyDescent="0.3">
      <c r="A318" s="15"/>
      <c r="B318" s="15"/>
      <c r="C318" s="15"/>
      <c r="D318" s="15"/>
      <c r="E318" s="16"/>
      <c r="F318" s="16"/>
      <c r="G318" s="16"/>
      <c r="H318" s="16"/>
      <c r="I318" s="16"/>
      <c r="J318" s="16"/>
      <c r="K318" s="16"/>
      <c r="L318" s="16"/>
      <c r="M318" s="15"/>
      <c r="Q318" s="1" t="s">
        <v>748</v>
      </c>
    </row>
    <row r="319" spans="1:48" ht="30" customHeight="1" x14ac:dyDescent="0.3">
      <c r="A319" s="15"/>
      <c r="B319" s="15"/>
      <c r="C319" s="15"/>
      <c r="D319" s="15"/>
      <c r="E319" s="16"/>
      <c r="F319" s="16"/>
      <c r="G319" s="16"/>
      <c r="H319" s="16"/>
      <c r="I319" s="16"/>
      <c r="J319" s="16"/>
      <c r="K319" s="16"/>
      <c r="L319" s="16"/>
      <c r="M319" s="15"/>
      <c r="Q319" s="1" t="s">
        <v>748</v>
      </c>
    </row>
    <row r="320" spans="1:48" ht="30" customHeight="1" x14ac:dyDescent="0.3">
      <c r="A320" s="15"/>
      <c r="B320" s="15"/>
      <c r="C320" s="15"/>
      <c r="D320" s="15"/>
      <c r="E320" s="16"/>
      <c r="F320" s="16"/>
      <c r="G320" s="16"/>
      <c r="H320" s="16"/>
      <c r="I320" s="16"/>
      <c r="J320" s="16"/>
      <c r="K320" s="16"/>
      <c r="L320" s="16"/>
      <c r="M320" s="15"/>
      <c r="Q320" s="1" t="s">
        <v>748</v>
      </c>
    </row>
    <row r="321" spans="1:48" ht="30" customHeight="1" x14ac:dyDescent="0.3">
      <c r="A321" s="15"/>
      <c r="B321" s="15"/>
      <c r="C321" s="15"/>
      <c r="D321" s="15"/>
      <c r="E321" s="16"/>
      <c r="F321" s="16"/>
      <c r="G321" s="16"/>
      <c r="H321" s="16"/>
      <c r="I321" s="16"/>
      <c r="J321" s="16"/>
      <c r="K321" s="16"/>
      <c r="L321" s="16"/>
      <c r="M321" s="15"/>
      <c r="Q321" s="1" t="s">
        <v>748</v>
      </c>
    </row>
    <row r="322" spans="1:48" ht="30" customHeight="1" x14ac:dyDescent="0.3">
      <c r="A322" s="15"/>
      <c r="B322" s="15"/>
      <c r="C322" s="15"/>
      <c r="D322" s="15"/>
      <c r="E322" s="16"/>
      <c r="F322" s="16"/>
      <c r="G322" s="16"/>
      <c r="H322" s="16"/>
      <c r="I322" s="16"/>
      <c r="J322" s="16"/>
      <c r="K322" s="16"/>
      <c r="L322" s="16"/>
      <c r="M322" s="15"/>
      <c r="Q322" s="1" t="s">
        <v>748</v>
      </c>
    </row>
    <row r="323" spans="1:48" ht="30" customHeight="1" x14ac:dyDescent="0.3">
      <c r="A323" s="15"/>
      <c r="B323" s="15"/>
      <c r="C323" s="15"/>
      <c r="D323" s="15"/>
      <c r="E323" s="16"/>
      <c r="F323" s="16"/>
      <c r="G323" s="16"/>
      <c r="H323" s="16"/>
      <c r="I323" s="16"/>
      <c r="J323" s="16"/>
      <c r="K323" s="16"/>
      <c r="L323" s="16"/>
      <c r="M323" s="15"/>
      <c r="Q323" s="1" t="s">
        <v>748</v>
      </c>
    </row>
    <row r="324" spans="1:48" ht="30" customHeight="1" x14ac:dyDescent="0.3">
      <c r="A324" s="15"/>
      <c r="B324" s="15"/>
      <c r="C324" s="15"/>
      <c r="D324" s="15"/>
      <c r="E324" s="16"/>
      <c r="F324" s="16"/>
      <c r="G324" s="16"/>
      <c r="H324" s="16"/>
      <c r="I324" s="16"/>
      <c r="J324" s="16"/>
      <c r="K324" s="16"/>
      <c r="L324" s="16"/>
      <c r="M324" s="15"/>
      <c r="Q324" s="1" t="s">
        <v>748</v>
      </c>
    </row>
    <row r="325" spans="1:48" ht="30" customHeight="1" x14ac:dyDescent="0.3">
      <c r="A325" s="17" t="s">
        <v>96</v>
      </c>
      <c r="B325" s="15"/>
      <c r="C325" s="15"/>
      <c r="D325" s="15"/>
      <c r="E325" s="16"/>
      <c r="F325" s="16">
        <f>SUMIF(Q304:Q324,"01010111",F304:F324)</f>
        <v>0</v>
      </c>
      <c r="G325" s="16"/>
      <c r="H325" s="16">
        <f>SUMIF(Q304:Q324,"01010111",H304:H324)</f>
        <v>0</v>
      </c>
      <c r="I325" s="16"/>
      <c r="J325" s="16">
        <f>SUMIF(Q304:Q324,"01010111",J304:J324)</f>
        <v>0</v>
      </c>
      <c r="K325" s="16"/>
      <c r="L325" s="16">
        <f>SUMIF(Q304:Q324,"01010111",L304:L324)</f>
        <v>0</v>
      </c>
      <c r="M325" s="15"/>
      <c r="N325" t="s">
        <v>97</v>
      </c>
    </row>
    <row r="326" spans="1:48" ht="30" customHeight="1" x14ac:dyDescent="0.3">
      <c r="A326" s="17" t="s">
        <v>761</v>
      </c>
      <c r="B326" s="17" t="s">
        <v>52</v>
      </c>
      <c r="C326" s="15"/>
      <c r="D326" s="15"/>
      <c r="E326" s="16"/>
      <c r="F326" s="16"/>
      <c r="G326" s="16"/>
      <c r="H326" s="16"/>
      <c r="I326" s="16"/>
      <c r="J326" s="16"/>
      <c r="K326" s="16"/>
      <c r="L326" s="16"/>
      <c r="M326" s="15"/>
      <c r="N326" s="3"/>
      <c r="O326" s="3"/>
      <c r="P326" s="3"/>
      <c r="Q326" s="2" t="s">
        <v>762</v>
      </c>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row>
    <row r="327" spans="1:48" ht="30" customHeight="1" x14ac:dyDescent="0.3">
      <c r="A327" s="17" t="s">
        <v>763</v>
      </c>
      <c r="B327" s="17" t="s">
        <v>764</v>
      </c>
      <c r="C327" s="17" t="s">
        <v>62</v>
      </c>
      <c r="D327" s="15">
        <v>29</v>
      </c>
      <c r="E327" s="16">
        <f>TRUNC(일위대가목록!E121,0)</f>
        <v>0</v>
      </c>
      <c r="F327" s="16">
        <f t="shared" ref="F327:F354" si="40">TRUNC(E327*D327, 0)</f>
        <v>0</v>
      </c>
      <c r="G327" s="16">
        <f>TRUNC(일위대가목록!F121,0)</f>
        <v>0</v>
      </c>
      <c r="H327" s="16">
        <f t="shared" ref="H327:H354" si="41">TRUNC(G327*D327, 0)</f>
        <v>0</v>
      </c>
      <c r="I327" s="16">
        <f>TRUNC(일위대가목록!G121,0)</f>
        <v>0</v>
      </c>
      <c r="J327" s="16">
        <f t="shared" ref="J327:J354" si="42">TRUNC(I327*D327, 0)</f>
        <v>0</v>
      </c>
      <c r="K327" s="16">
        <f t="shared" ref="K327:K354" si="43">TRUNC(E327+G327+I327, 0)</f>
        <v>0</v>
      </c>
      <c r="L327" s="16">
        <f t="shared" ref="L327:L354" si="44">TRUNC(F327+H327+J327, 0)</f>
        <v>0</v>
      </c>
      <c r="M327" s="17" t="s">
        <v>765</v>
      </c>
      <c r="N327" s="2" t="s">
        <v>766</v>
      </c>
      <c r="O327" s="2" t="s">
        <v>52</v>
      </c>
      <c r="P327" s="2" t="s">
        <v>52</v>
      </c>
      <c r="Q327" s="2" t="s">
        <v>762</v>
      </c>
      <c r="R327" s="2" t="s">
        <v>65</v>
      </c>
      <c r="S327" s="2" t="s">
        <v>66</v>
      </c>
      <c r="T327" s="2" t="s">
        <v>66</v>
      </c>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2" t="s">
        <v>52</v>
      </c>
      <c r="AS327" s="2" t="s">
        <v>52</v>
      </c>
      <c r="AT327" s="3"/>
      <c r="AU327" s="2" t="s">
        <v>767</v>
      </c>
      <c r="AV327" s="3">
        <v>172</v>
      </c>
    </row>
    <row r="328" spans="1:48" ht="30" customHeight="1" x14ac:dyDescent="0.3">
      <c r="A328" s="17" t="s">
        <v>768</v>
      </c>
      <c r="B328" s="17" t="s">
        <v>769</v>
      </c>
      <c r="C328" s="17" t="s">
        <v>62</v>
      </c>
      <c r="D328" s="15">
        <v>223</v>
      </c>
      <c r="E328" s="16">
        <f>TRUNC(일위대가목록!E122,0)</f>
        <v>0</v>
      </c>
      <c r="F328" s="16">
        <f t="shared" si="40"/>
        <v>0</v>
      </c>
      <c r="G328" s="16">
        <f>TRUNC(일위대가목록!F122,0)</f>
        <v>0</v>
      </c>
      <c r="H328" s="16">
        <f t="shared" si="41"/>
        <v>0</v>
      </c>
      <c r="I328" s="16">
        <f>TRUNC(일위대가목록!G122,0)</f>
        <v>0</v>
      </c>
      <c r="J328" s="16">
        <f t="shared" si="42"/>
        <v>0</v>
      </c>
      <c r="K328" s="16">
        <f t="shared" si="43"/>
        <v>0</v>
      </c>
      <c r="L328" s="16">
        <f t="shared" si="44"/>
        <v>0</v>
      </c>
      <c r="M328" s="17" t="s">
        <v>770</v>
      </c>
      <c r="N328" s="2" t="s">
        <v>771</v>
      </c>
      <c r="O328" s="2" t="s">
        <v>52</v>
      </c>
      <c r="P328" s="2" t="s">
        <v>52</v>
      </c>
      <c r="Q328" s="2" t="s">
        <v>762</v>
      </c>
      <c r="R328" s="2" t="s">
        <v>65</v>
      </c>
      <c r="S328" s="2" t="s">
        <v>66</v>
      </c>
      <c r="T328" s="2" t="s">
        <v>66</v>
      </c>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2" t="s">
        <v>52</v>
      </c>
      <c r="AS328" s="2" t="s">
        <v>52</v>
      </c>
      <c r="AT328" s="3"/>
      <c r="AU328" s="2" t="s">
        <v>772</v>
      </c>
      <c r="AV328" s="3">
        <v>173</v>
      </c>
    </row>
    <row r="329" spans="1:48" ht="30" customHeight="1" x14ac:dyDescent="0.3">
      <c r="A329" s="17" t="s">
        <v>773</v>
      </c>
      <c r="B329" s="17" t="s">
        <v>774</v>
      </c>
      <c r="C329" s="17" t="s">
        <v>70</v>
      </c>
      <c r="D329" s="15">
        <v>52</v>
      </c>
      <c r="E329" s="16">
        <f>TRUNC(일위대가목록!E123,0)</f>
        <v>0</v>
      </c>
      <c r="F329" s="16">
        <f t="shared" si="40"/>
        <v>0</v>
      </c>
      <c r="G329" s="16">
        <f>TRUNC(일위대가목록!F123,0)</f>
        <v>0</v>
      </c>
      <c r="H329" s="16">
        <f t="shared" si="41"/>
        <v>0</v>
      </c>
      <c r="I329" s="16">
        <f>TRUNC(일위대가목록!G123,0)</f>
        <v>0</v>
      </c>
      <c r="J329" s="16">
        <f t="shared" si="42"/>
        <v>0</v>
      </c>
      <c r="K329" s="16">
        <f t="shared" si="43"/>
        <v>0</v>
      </c>
      <c r="L329" s="16">
        <f t="shared" si="44"/>
        <v>0</v>
      </c>
      <c r="M329" s="17" t="s">
        <v>775</v>
      </c>
      <c r="N329" s="2" t="s">
        <v>776</v>
      </c>
      <c r="O329" s="2" t="s">
        <v>52</v>
      </c>
      <c r="P329" s="2" t="s">
        <v>52</v>
      </c>
      <c r="Q329" s="2" t="s">
        <v>762</v>
      </c>
      <c r="R329" s="2" t="s">
        <v>65</v>
      </c>
      <c r="S329" s="2" t="s">
        <v>66</v>
      </c>
      <c r="T329" s="2" t="s">
        <v>66</v>
      </c>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2" t="s">
        <v>52</v>
      </c>
      <c r="AS329" s="2" t="s">
        <v>52</v>
      </c>
      <c r="AT329" s="3"/>
      <c r="AU329" s="2" t="s">
        <v>777</v>
      </c>
      <c r="AV329" s="3">
        <v>174</v>
      </c>
    </row>
    <row r="330" spans="1:48" ht="30" customHeight="1" x14ac:dyDescent="0.3">
      <c r="A330" s="17" t="s">
        <v>773</v>
      </c>
      <c r="B330" s="17" t="s">
        <v>778</v>
      </c>
      <c r="C330" s="17" t="s">
        <v>70</v>
      </c>
      <c r="D330" s="15">
        <v>680</v>
      </c>
      <c r="E330" s="16">
        <f>TRUNC(일위대가목록!E124,0)</f>
        <v>0</v>
      </c>
      <c r="F330" s="16">
        <f t="shared" si="40"/>
        <v>0</v>
      </c>
      <c r="G330" s="16">
        <f>TRUNC(일위대가목록!F124,0)</f>
        <v>0</v>
      </c>
      <c r="H330" s="16">
        <f t="shared" si="41"/>
        <v>0</v>
      </c>
      <c r="I330" s="16">
        <f>TRUNC(일위대가목록!G124,0)</f>
        <v>0</v>
      </c>
      <c r="J330" s="16">
        <f t="shared" si="42"/>
        <v>0</v>
      </c>
      <c r="K330" s="16">
        <f t="shared" si="43"/>
        <v>0</v>
      </c>
      <c r="L330" s="16">
        <f t="shared" si="44"/>
        <v>0</v>
      </c>
      <c r="M330" s="17" t="s">
        <v>779</v>
      </c>
      <c r="N330" s="2" t="s">
        <v>780</v>
      </c>
      <c r="O330" s="2" t="s">
        <v>52</v>
      </c>
      <c r="P330" s="2" t="s">
        <v>52</v>
      </c>
      <c r="Q330" s="2" t="s">
        <v>762</v>
      </c>
      <c r="R330" s="2" t="s">
        <v>65</v>
      </c>
      <c r="S330" s="2" t="s">
        <v>66</v>
      </c>
      <c r="T330" s="2" t="s">
        <v>66</v>
      </c>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2" t="s">
        <v>52</v>
      </c>
      <c r="AS330" s="2" t="s">
        <v>52</v>
      </c>
      <c r="AT330" s="3"/>
      <c r="AU330" s="2" t="s">
        <v>781</v>
      </c>
      <c r="AV330" s="3">
        <v>175</v>
      </c>
    </row>
    <row r="331" spans="1:48" ht="30" customHeight="1" x14ac:dyDescent="0.3">
      <c r="A331" s="17" t="s">
        <v>773</v>
      </c>
      <c r="B331" s="17" t="s">
        <v>782</v>
      </c>
      <c r="C331" s="17" t="s">
        <v>70</v>
      </c>
      <c r="D331" s="15">
        <v>37</v>
      </c>
      <c r="E331" s="16">
        <f>TRUNC(일위대가목록!E125,0)</f>
        <v>0</v>
      </c>
      <c r="F331" s="16">
        <f t="shared" si="40"/>
        <v>0</v>
      </c>
      <c r="G331" s="16">
        <f>TRUNC(일위대가목록!F125,0)</f>
        <v>0</v>
      </c>
      <c r="H331" s="16">
        <f t="shared" si="41"/>
        <v>0</v>
      </c>
      <c r="I331" s="16">
        <f>TRUNC(일위대가목록!G125,0)</f>
        <v>0</v>
      </c>
      <c r="J331" s="16">
        <f t="shared" si="42"/>
        <v>0</v>
      </c>
      <c r="K331" s="16">
        <f t="shared" si="43"/>
        <v>0</v>
      </c>
      <c r="L331" s="16">
        <f t="shared" si="44"/>
        <v>0</v>
      </c>
      <c r="M331" s="17" t="s">
        <v>783</v>
      </c>
      <c r="N331" s="2" t="s">
        <v>784</v>
      </c>
      <c r="O331" s="2" t="s">
        <v>52</v>
      </c>
      <c r="P331" s="2" t="s">
        <v>52</v>
      </c>
      <c r="Q331" s="2" t="s">
        <v>762</v>
      </c>
      <c r="R331" s="2" t="s">
        <v>65</v>
      </c>
      <c r="S331" s="2" t="s">
        <v>66</v>
      </c>
      <c r="T331" s="2" t="s">
        <v>66</v>
      </c>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2" t="s">
        <v>52</v>
      </c>
      <c r="AS331" s="2" t="s">
        <v>52</v>
      </c>
      <c r="AT331" s="3"/>
      <c r="AU331" s="2" t="s">
        <v>785</v>
      </c>
      <c r="AV331" s="3">
        <v>176</v>
      </c>
    </row>
    <row r="332" spans="1:48" ht="30" customHeight="1" x14ac:dyDescent="0.3">
      <c r="A332" s="17" t="s">
        <v>773</v>
      </c>
      <c r="B332" s="17" t="s">
        <v>786</v>
      </c>
      <c r="C332" s="17" t="s">
        <v>70</v>
      </c>
      <c r="D332" s="15">
        <v>21</v>
      </c>
      <c r="E332" s="16">
        <f>TRUNC(일위대가목록!E126,0)</f>
        <v>0</v>
      </c>
      <c r="F332" s="16">
        <f t="shared" si="40"/>
        <v>0</v>
      </c>
      <c r="G332" s="16">
        <f>TRUNC(일위대가목록!F126,0)</f>
        <v>0</v>
      </c>
      <c r="H332" s="16">
        <f t="shared" si="41"/>
        <v>0</v>
      </c>
      <c r="I332" s="16">
        <f>TRUNC(일위대가목록!G126,0)</f>
        <v>0</v>
      </c>
      <c r="J332" s="16">
        <f t="shared" si="42"/>
        <v>0</v>
      </c>
      <c r="K332" s="16">
        <f t="shared" si="43"/>
        <v>0</v>
      </c>
      <c r="L332" s="16">
        <f t="shared" si="44"/>
        <v>0</v>
      </c>
      <c r="M332" s="17" t="s">
        <v>787</v>
      </c>
      <c r="N332" s="2" t="s">
        <v>788</v>
      </c>
      <c r="O332" s="2" t="s">
        <v>52</v>
      </c>
      <c r="P332" s="2" t="s">
        <v>52</v>
      </c>
      <c r="Q332" s="2" t="s">
        <v>762</v>
      </c>
      <c r="R332" s="2" t="s">
        <v>65</v>
      </c>
      <c r="S332" s="2" t="s">
        <v>66</v>
      </c>
      <c r="T332" s="2" t="s">
        <v>66</v>
      </c>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2" t="s">
        <v>52</v>
      </c>
      <c r="AS332" s="2" t="s">
        <v>52</v>
      </c>
      <c r="AT332" s="3"/>
      <c r="AU332" s="2" t="s">
        <v>789</v>
      </c>
      <c r="AV332" s="3">
        <v>177</v>
      </c>
    </row>
    <row r="333" spans="1:48" ht="30" customHeight="1" x14ac:dyDescent="0.3">
      <c r="A333" s="17" t="s">
        <v>790</v>
      </c>
      <c r="B333" s="17" t="s">
        <v>791</v>
      </c>
      <c r="C333" s="17" t="s">
        <v>70</v>
      </c>
      <c r="D333" s="15">
        <v>9</v>
      </c>
      <c r="E333" s="16">
        <f>TRUNC(일위대가목록!E127,0)</f>
        <v>0</v>
      </c>
      <c r="F333" s="16">
        <f t="shared" si="40"/>
        <v>0</v>
      </c>
      <c r="G333" s="16">
        <f>TRUNC(일위대가목록!F127,0)</f>
        <v>0</v>
      </c>
      <c r="H333" s="16">
        <f t="shared" si="41"/>
        <v>0</v>
      </c>
      <c r="I333" s="16">
        <f>TRUNC(일위대가목록!G127,0)</f>
        <v>0</v>
      </c>
      <c r="J333" s="16">
        <f t="shared" si="42"/>
        <v>0</v>
      </c>
      <c r="K333" s="16">
        <f t="shared" si="43"/>
        <v>0</v>
      </c>
      <c r="L333" s="16">
        <f t="shared" si="44"/>
        <v>0</v>
      </c>
      <c r="M333" s="17" t="s">
        <v>792</v>
      </c>
      <c r="N333" s="2" t="s">
        <v>793</v>
      </c>
      <c r="O333" s="2" t="s">
        <v>52</v>
      </c>
      <c r="P333" s="2" t="s">
        <v>52</v>
      </c>
      <c r="Q333" s="2" t="s">
        <v>762</v>
      </c>
      <c r="R333" s="2" t="s">
        <v>65</v>
      </c>
      <c r="S333" s="2" t="s">
        <v>66</v>
      </c>
      <c r="T333" s="2" t="s">
        <v>66</v>
      </c>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2" t="s">
        <v>52</v>
      </c>
      <c r="AS333" s="2" t="s">
        <v>52</v>
      </c>
      <c r="AT333" s="3"/>
      <c r="AU333" s="2" t="s">
        <v>794</v>
      </c>
      <c r="AV333" s="3">
        <v>178</v>
      </c>
    </row>
    <row r="334" spans="1:48" ht="30" customHeight="1" x14ac:dyDescent="0.3">
      <c r="A334" s="17" t="s">
        <v>790</v>
      </c>
      <c r="B334" s="17" t="s">
        <v>795</v>
      </c>
      <c r="C334" s="17" t="s">
        <v>70</v>
      </c>
      <c r="D334" s="15">
        <v>635</v>
      </c>
      <c r="E334" s="16">
        <f>TRUNC(일위대가목록!E128,0)</f>
        <v>0</v>
      </c>
      <c r="F334" s="16">
        <f t="shared" si="40"/>
        <v>0</v>
      </c>
      <c r="G334" s="16">
        <f>TRUNC(일위대가목록!F128,0)</f>
        <v>0</v>
      </c>
      <c r="H334" s="16">
        <f t="shared" si="41"/>
        <v>0</v>
      </c>
      <c r="I334" s="16">
        <f>TRUNC(일위대가목록!G128,0)</f>
        <v>0</v>
      </c>
      <c r="J334" s="16">
        <f t="shared" si="42"/>
        <v>0</v>
      </c>
      <c r="K334" s="16">
        <f t="shared" si="43"/>
        <v>0</v>
      </c>
      <c r="L334" s="16">
        <f t="shared" si="44"/>
        <v>0</v>
      </c>
      <c r="M334" s="17" t="s">
        <v>796</v>
      </c>
      <c r="N334" s="2" t="s">
        <v>797</v>
      </c>
      <c r="O334" s="2" t="s">
        <v>52</v>
      </c>
      <c r="P334" s="2" t="s">
        <v>52</v>
      </c>
      <c r="Q334" s="2" t="s">
        <v>762</v>
      </c>
      <c r="R334" s="2" t="s">
        <v>65</v>
      </c>
      <c r="S334" s="2" t="s">
        <v>66</v>
      </c>
      <c r="T334" s="2" t="s">
        <v>66</v>
      </c>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2" t="s">
        <v>52</v>
      </c>
      <c r="AS334" s="2" t="s">
        <v>52</v>
      </c>
      <c r="AT334" s="3"/>
      <c r="AU334" s="2" t="s">
        <v>798</v>
      </c>
      <c r="AV334" s="3">
        <v>179</v>
      </c>
    </row>
    <row r="335" spans="1:48" ht="30" customHeight="1" x14ac:dyDescent="0.3">
      <c r="A335" s="17" t="s">
        <v>799</v>
      </c>
      <c r="B335" s="17" t="s">
        <v>800</v>
      </c>
      <c r="C335" s="17" t="s">
        <v>70</v>
      </c>
      <c r="D335" s="15">
        <v>649</v>
      </c>
      <c r="E335" s="16">
        <f>TRUNC(일위대가목록!E129,0)</f>
        <v>0</v>
      </c>
      <c r="F335" s="16">
        <f t="shared" si="40"/>
        <v>0</v>
      </c>
      <c r="G335" s="16">
        <f>TRUNC(일위대가목록!F129,0)</f>
        <v>0</v>
      </c>
      <c r="H335" s="16">
        <f t="shared" si="41"/>
        <v>0</v>
      </c>
      <c r="I335" s="16">
        <f>TRUNC(일위대가목록!G129,0)</f>
        <v>0</v>
      </c>
      <c r="J335" s="16">
        <f t="shared" si="42"/>
        <v>0</v>
      </c>
      <c r="K335" s="16">
        <f t="shared" si="43"/>
        <v>0</v>
      </c>
      <c r="L335" s="16">
        <f t="shared" si="44"/>
        <v>0</v>
      </c>
      <c r="M335" s="17" t="s">
        <v>801</v>
      </c>
      <c r="N335" s="2" t="s">
        <v>802</v>
      </c>
      <c r="O335" s="2" t="s">
        <v>52</v>
      </c>
      <c r="P335" s="2" t="s">
        <v>52</v>
      </c>
      <c r="Q335" s="2" t="s">
        <v>762</v>
      </c>
      <c r="R335" s="2" t="s">
        <v>65</v>
      </c>
      <c r="S335" s="2" t="s">
        <v>66</v>
      </c>
      <c r="T335" s="2" t="s">
        <v>66</v>
      </c>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2" t="s">
        <v>52</v>
      </c>
      <c r="AS335" s="2" t="s">
        <v>52</v>
      </c>
      <c r="AT335" s="3"/>
      <c r="AU335" s="2" t="s">
        <v>803</v>
      </c>
      <c r="AV335" s="3">
        <v>180</v>
      </c>
    </row>
    <row r="336" spans="1:48" ht="30" customHeight="1" x14ac:dyDescent="0.3">
      <c r="A336" s="17" t="s">
        <v>804</v>
      </c>
      <c r="B336" s="17" t="s">
        <v>805</v>
      </c>
      <c r="C336" s="17" t="s">
        <v>70</v>
      </c>
      <c r="D336" s="15">
        <v>21</v>
      </c>
      <c r="E336" s="16">
        <f>TRUNC(일위대가목록!E130,0)</f>
        <v>0</v>
      </c>
      <c r="F336" s="16">
        <f t="shared" si="40"/>
        <v>0</v>
      </c>
      <c r="G336" s="16">
        <f>TRUNC(일위대가목록!F130,0)</f>
        <v>0</v>
      </c>
      <c r="H336" s="16">
        <f t="shared" si="41"/>
        <v>0</v>
      </c>
      <c r="I336" s="16">
        <f>TRUNC(일위대가목록!G130,0)</f>
        <v>0</v>
      </c>
      <c r="J336" s="16">
        <f t="shared" si="42"/>
        <v>0</v>
      </c>
      <c r="K336" s="16">
        <f t="shared" si="43"/>
        <v>0</v>
      </c>
      <c r="L336" s="16">
        <f t="shared" si="44"/>
        <v>0</v>
      </c>
      <c r="M336" s="17" t="s">
        <v>806</v>
      </c>
      <c r="N336" s="2" t="s">
        <v>807</v>
      </c>
      <c r="O336" s="2" t="s">
        <v>52</v>
      </c>
      <c r="P336" s="2" t="s">
        <v>52</v>
      </c>
      <c r="Q336" s="2" t="s">
        <v>762</v>
      </c>
      <c r="R336" s="2" t="s">
        <v>65</v>
      </c>
      <c r="S336" s="2" t="s">
        <v>66</v>
      </c>
      <c r="T336" s="2" t="s">
        <v>66</v>
      </c>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2" t="s">
        <v>52</v>
      </c>
      <c r="AS336" s="2" t="s">
        <v>52</v>
      </c>
      <c r="AT336" s="3"/>
      <c r="AU336" s="2" t="s">
        <v>808</v>
      </c>
      <c r="AV336" s="3">
        <v>181</v>
      </c>
    </row>
    <row r="337" spans="1:48" ht="30" customHeight="1" x14ac:dyDescent="0.3">
      <c r="A337" s="17" t="s">
        <v>804</v>
      </c>
      <c r="B337" s="17" t="s">
        <v>809</v>
      </c>
      <c r="C337" s="17" t="s">
        <v>70</v>
      </c>
      <c r="D337" s="15">
        <v>77</v>
      </c>
      <c r="E337" s="16">
        <f>TRUNC(일위대가목록!E131,0)</f>
        <v>0</v>
      </c>
      <c r="F337" s="16">
        <f t="shared" si="40"/>
        <v>0</v>
      </c>
      <c r="G337" s="16">
        <f>TRUNC(일위대가목록!F131,0)</f>
        <v>0</v>
      </c>
      <c r="H337" s="16">
        <f t="shared" si="41"/>
        <v>0</v>
      </c>
      <c r="I337" s="16">
        <f>TRUNC(일위대가목록!G131,0)</f>
        <v>0</v>
      </c>
      <c r="J337" s="16">
        <f t="shared" si="42"/>
        <v>0</v>
      </c>
      <c r="K337" s="16">
        <f t="shared" si="43"/>
        <v>0</v>
      </c>
      <c r="L337" s="16">
        <f t="shared" si="44"/>
        <v>0</v>
      </c>
      <c r="M337" s="17" t="s">
        <v>810</v>
      </c>
      <c r="N337" s="2" t="s">
        <v>811</v>
      </c>
      <c r="O337" s="2" t="s">
        <v>52</v>
      </c>
      <c r="P337" s="2" t="s">
        <v>52</v>
      </c>
      <c r="Q337" s="2" t="s">
        <v>762</v>
      </c>
      <c r="R337" s="2" t="s">
        <v>65</v>
      </c>
      <c r="S337" s="2" t="s">
        <v>66</v>
      </c>
      <c r="T337" s="2" t="s">
        <v>66</v>
      </c>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2" t="s">
        <v>52</v>
      </c>
      <c r="AS337" s="2" t="s">
        <v>52</v>
      </c>
      <c r="AT337" s="3"/>
      <c r="AU337" s="2" t="s">
        <v>812</v>
      </c>
      <c r="AV337" s="3">
        <v>182</v>
      </c>
    </row>
    <row r="338" spans="1:48" ht="30" customHeight="1" x14ac:dyDescent="0.3">
      <c r="A338" s="17" t="s">
        <v>813</v>
      </c>
      <c r="B338" s="17" t="s">
        <v>814</v>
      </c>
      <c r="C338" s="17" t="s">
        <v>70</v>
      </c>
      <c r="D338" s="15">
        <v>1</v>
      </c>
      <c r="E338" s="16">
        <f>TRUNC(일위대가목록!E132,0)</f>
        <v>0</v>
      </c>
      <c r="F338" s="16">
        <f t="shared" si="40"/>
        <v>0</v>
      </c>
      <c r="G338" s="16">
        <f>TRUNC(일위대가목록!F132,0)</f>
        <v>0</v>
      </c>
      <c r="H338" s="16">
        <f t="shared" si="41"/>
        <v>0</v>
      </c>
      <c r="I338" s="16">
        <f>TRUNC(일위대가목록!G132,0)</f>
        <v>0</v>
      </c>
      <c r="J338" s="16">
        <f t="shared" si="42"/>
        <v>0</v>
      </c>
      <c r="K338" s="16">
        <f t="shared" si="43"/>
        <v>0</v>
      </c>
      <c r="L338" s="16">
        <f t="shared" si="44"/>
        <v>0</v>
      </c>
      <c r="M338" s="17" t="s">
        <v>815</v>
      </c>
      <c r="N338" s="2" t="s">
        <v>816</v>
      </c>
      <c r="O338" s="2" t="s">
        <v>52</v>
      </c>
      <c r="P338" s="2" t="s">
        <v>52</v>
      </c>
      <c r="Q338" s="2" t="s">
        <v>762</v>
      </c>
      <c r="R338" s="2" t="s">
        <v>65</v>
      </c>
      <c r="S338" s="2" t="s">
        <v>66</v>
      </c>
      <c r="T338" s="2" t="s">
        <v>66</v>
      </c>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2" t="s">
        <v>52</v>
      </c>
      <c r="AS338" s="2" t="s">
        <v>52</v>
      </c>
      <c r="AT338" s="3"/>
      <c r="AU338" s="2" t="s">
        <v>817</v>
      </c>
      <c r="AV338" s="3">
        <v>183</v>
      </c>
    </row>
    <row r="339" spans="1:48" ht="30" customHeight="1" x14ac:dyDescent="0.3">
      <c r="A339" s="17" t="s">
        <v>818</v>
      </c>
      <c r="B339" s="17" t="s">
        <v>819</v>
      </c>
      <c r="C339" s="17" t="s">
        <v>70</v>
      </c>
      <c r="D339" s="15">
        <v>638</v>
      </c>
      <c r="E339" s="16">
        <f>TRUNC(일위대가목록!E133,0)</f>
        <v>0</v>
      </c>
      <c r="F339" s="16">
        <f t="shared" si="40"/>
        <v>0</v>
      </c>
      <c r="G339" s="16">
        <f>TRUNC(일위대가목록!F133,0)</f>
        <v>0</v>
      </c>
      <c r="H339" s="16">
        <f t="shared" si="41"/>
        <v>0</v>
      </c>
      <c r="I339" s="16">
        <f>TRUNC(일위대가목록!G133,0)</f>
        <v>0</v>
      </c>
      <c r="J339" s="16">
        <f t="shared" si="42"/>
        <v>0</v>
      </c>
      <c r="K339" s="16">
        <f t="shared" si="43"/>
        <v>0</v>
      </c>
      <c r="L339" s="16">
        <f t="shared" si="44"/>
        <v>0</v>
      </c>
      <c r="M339" s="17" t="s">
        <v>820</v>
      </c>
      <c r="N339" s="2" t="s">
        <v>821</v>
      </c>
      <c r="O339" s="2" t="s">
        <v>52</v>
      </c>
      <c r="P339" s="2" t="s">
        <v>52</v>
      </c>
      <c r="Q339" s="2" t="s">
        <v>762</v>
      </c>
      <c r="R339" s="2" t="s">
        <v>65</v>
      </c>
      <c r="S339" s="2" t="s">
        <v>66</v>
      </c>
      <c r="T339" s="2" t="s">
        <v>66</v>
      </c>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2" t="s">
        <v>52</v>
      </c>
      <c r="AS339" s="2" t="s">
        <v>52</v>
      </c>
      <c r="AT339" s="3"/>
      <c r="AU339" s="2" t="s">
        <v>822</v>
      </c>
      <c r="AV339" s="3">
        <v>184</v>
      </c>
    </row>
    <row r="340" spans="1:48" ht="30" customHeight="1" x14ac:dyDescent="0.3">
      <c r="A340" s="17" t="s">
        <v>818</v>
      </c>
      <c r="B340" s="17" t="s">
        <v>823</v>
      </c>
      <c r="C340" s="17" t="s">
        <v>70</v>
      </c>
      <c r="D340" s="15">
        <v>10</v>
      </c>
      <c r="E340" s="16">
        <f>TRUNC(일위대가목록!E134,0)</f>
        <v>0</v>
      </c>
      <c r="F340" s="16">
        <f t="shared" si="40"/>
        <v>0</v>
      </c>
      <c r="G340" s="16">
        <f>TRUNC(일위대가목록!F134,0)</f>
        <v>0</v>
      </c>
      <c r="H340" s="16">
        <f t="shared" si="41"/>
        <v>0</v>
      </c>
      <c r="I340" s="16">
        <f>TRUNC(일위대가목록!G134,0)</f>
        <v>0</v>
      </c>
      <c r="J340" s="16">
        <f t="shared" si="42"/>
        <v>0</v>
      </c>
      <c r="K340" s="16">
        <f t="shared" si="43"/>
        <v>0</v>
      </c>
      <c r="L340" s="16">
        <f t="shared" si="44"/>
        <v>0</v>
      </c>
      <c r="M340" s="17" t="s">
        <v>824</v>
      </c>
      <c r="N340" s="2" t="s">
        <v>825</v>
      </c>
      <c r="O340" s="2" t="s">
        <v>52</v>
      </c>
      <c r="P340" s="2" t="s">
        <v>52</v>
      </c>
      <c r="Q340" s="2" t="s">
        <v>762</v>
      </c>
      <c r="R340" s="2" t="s">
        <v>65</v>
      </c>
      <c r="S340" s="2" t="s">
        <v>66</v>
      </c>
      <c r="T340" s="2" t="s">
        <v>66</v>
      </c>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2" t="s">
        <v>52</v>
      </c>
      <c r="AS340" s="2" t="s">
        <v>52</v>
      </c>
      <c r="AT340" s="3"/>
      <c r="AU340" s="2" t="s">
        <v>826</v>
      </c>
      <c r="AV340" s="3">
        <v>185</v>
      </c>
    </row>
    <row r="341" spans="1:48" ht="30" customHeight="1" x14ac:dyDescent="0.3">
      <c r="A341" s="17" t="s">
        <v>827</v>
      </c>
      <c r="B341" s="17" t="s">
        <v>828</v>
      </c>
      <c r="C341" s="17" t="s">
        <v>70</v>
      </c>
      <c r="D341" s="15">
        <v>46</v>
      </c>
      <c r="E341" s="16">
        <f>TRUNC(일위대가목록!E135,0)</f>
        <v>0</v>
      </c>
      <c r="F341" s="16">
        <f t="shared" si="40"/>
        <v>0</v>
      </c>
      <c r="G341" s="16">
        <f>TRUNC(일위대가목록!F135,0)</f>
        <v>0</v>
      </c>
      <c r="H341" s="16">
        <f t="shared" si="41"/>
        <v>0</v>
      </c>
      <c r="I341" s="16">
        <f>TRUNC(일위대가목록!G135,0)</f>
        <v>0</v>
      </c>
      <c r="J341" s="16">
        <f t="shared" si="42"/>
        <v>0</v>
      </c>
      <c r="K341" s="16">
        <f t="shared" si="43"/>
        <v>0</v>
      </c>
      <c r="L341" s="16">
        <f t="shared" si="44"/>
        <v>0</v>
      </c>
      <c r="M341" s="17" t="s">
        <v>829</v>
      </c>
      <c r="N341" s="2" t="s">
        <v>830</v>
      </c>
      <c r="O341" s="2" t="s">
        <v>52</v>
      </c>
      <c r="P341" s="2" t="s">
        <v>52</v>
      </c>
      <c r="Q341" s="2" t="s">
        <v>762</v>
      </c>
      <c r="R341" s="2" t="s">
        <v>65</v>
      </c>
      <c r="S341" s="2" t="s">
        <v>66</v>
      </c>
      <c r="T341" s="2" t="s">
        <v>66</v>
      </c>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2" t="s">
        <v>52</v>
      </c>
      <c r="AS341" s="2" t="s">
        <v>52</v>
      </c>
      <c r="AT341" s="3"/>
      <c r="AU341" s="2" t="s">
        <v>831</v>
      </c>
      <c r="AV341" s="3">
        <v>186</v>
      </c>
    </row>
    <row r="342" spans="1:48" ht="30" customHeight="1" x14ac:dyDescent="0.3">
      <c r="A342" s="17" t="s">
        <v>832</v>
      </c>
      <c r="B342" s="17" t="s">
        <v>828</v>
      </c>
      <c r="C342" s="17" t="s">
        <v>70</v>
      </c>
      <c r="D342" s="15">
        <v>16</v>
      </c>
      <c r="E342" s="16">
        <f>TRUNC(일위대가목록!E136,0)</f>
        <v>0</v>
      </c>
      <c r="F342" s="16">
        <f t="shared" si="40"/>
        <v>0</v>
      </c>
      <c r="G342" s="16">
        <f>TRUNC(일위대가목록!F136,0)</f>
        <v>0</v>
      </c>
      <c r="H342" s="16">
        <f t="shared" si="41"/>
        <v>0</v>
      </c>
      <c r="I342" s="16">
        <f>TRUNC(일위대가목록!G136,0)</f>
        <v>0</v>
      </c>
      <c r="J342" s="16">
        <f t="shared" si="42"/>
        <v>0</v>
      </c>
      <c r="K342" s="16">
        <f t="shared" si="43"/>
        <v>0</v>
      </c>
      <c r="L342" s="16">
        <f t="shared" si="44"/>
        <v>0</v>
      </c>
      <c r="M342" s="17" t="s">
        <v>833</v>
      </c>
      <c r="N342" s="2" t="s">
        <v>834</v>
      </c>
      <c r="O342" s="2" t="s">
        <v>52</v>
      </c>
      <c r="P342" s="2" t="s">
        <v>52</v>
      </c>
      <c r="Q342" s="2" t="s">
        <v>762</v>
      </c>
      <c r="R342" s="2" t="s">
        <v>65</v>
      </c>
      <c r="S342" s="2" t="s">
        <v>66</v>
      </c>
      <c r="T342" s="2" t="s">
        <v>66</v>
      </c>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2" t="s">
        <v>52</v>
      </c>
      <c r="AS342" s="2" t="s">
        <v>52</v>
      </c>
      <c r="AT342" s="3"/>
      <c r="AU342" s="2" t="s">
        <v>835</v>
      </c>
      <c r="AV342" s="3">
        <v>187</v>
      </c>
    </row>
    <row r="343" spans="1:48" ht="30" customHeight="1" x14ac:dyDescent="0.3">
      <c r="A343" s="17" t="s">
        <v>836</v>
      </c>
      <c r="B343" s="17" t="s">
        <v>837</v>
      </c>
      <c r="C343" s="17" t="s">
        <v>70</v>
      </c>
      <c r="D343" s="15">
        <v>17</v>
      </c>
      <c r="E343" s="16">
        <f>TRUNC(일위대가목록!E137,0)</f>
        <v>0</v>
      </c>
      <c r="F343" s="16">
        <f t="shared" si="40"/>
        <v>0</v>
      </c>
      <c r="G343" s="16">
        <f>TRUNC(일위대가목록!F137,0)</f>
        <v>0</v>
      </c>
      <c r="H343" s="16">
        <f t="shared" si="41"/>
        <v>0</v>
      </c>
      <c r="I343" s="16">
        <f>TRUNC(일위대가목록!G137,0)</f>
        <v>0</v>
      </c>
      <c r="J343" s="16">
        <f t="shared" si="42"/>
        <v>0</v>
      </c>
      <c r="K343" s="16">
        <f t="shared" si="43"/>
        <v>0</v>
      </c>
      <c r="L343" s="16">
        <f t="shared" si="44"/>
        <v>0</v>
      </c>
      <c r="M343" s="17" t="s">
        <v>838</v>
      </c>
      <c r="N343" s="2" t="s">
        <v>839</v>
      </c>
      <c r="O343" s="2" t="s">
        <v>52</v>
      </c>
      <c r="P343" s="2" t="s">
        <v>52</v>
      </c>
      <c r="Q343" s="2" t="s">
        <v>762</v>
      </c>
      <c r="R343" s="2" t="s">
        <v>65</v>
      </c>
      <c r="S343" s="2" t="s">
        <v>66</v>
      </c>
      <c r="T343" s="2" t="s">
        <v>66</v>
      </c>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2" t="s">
        <v>52</v>
      </c>
      <c r="AS343" s="2" t="s">
        <v>52</v>
      </c>
      <c r="AT343" s="3"/>
      <c r="AU343" s="2" t="s">
        <v>840</v>
      </c>
      <c r="AV343" s="3">
        <v>188</v>
      </c>
    </row>
    <row r="344" spans="1:48" ht="30" customHeight="1" x14ac:dyDescent="0.3">
      <c r="A344" s="17" t="s">
        <v>841</v>
      </c>
      <c r="B344" s="17" t="s">
        <v>842</v>
      </c>
      <c r="C344" s="17" t="s">
        <v>70</v>
      </c>
      <c r="D344" s="15">
        <v>13</v>
      </c>
      <c r="E344" s="16">
        <f>TRUNC(일위대가목록!E138,0)</f>
        <v>0</v>
      </c>
      <c r="F344" s="16">
        <f t="shared" si="40"/>
        <v>0</v>
      </c>
      <c r="G344" s="16">
        <f>TRUNC(일위대가목록!F138,0)</f>
        <v>0</v>
      </c>
      <c r="H344" s="16">
        <f t="shared" si="41"/>
        <v>0</v>
      </c>
      <c r="I344" s="16">
        <f>TRUNC(일위대가목록!G138,0)</f>
        <v>0</v>
      </c>
      <c r="J344" s="16">
        <f t="shared" si="42"/>
        <v>0</v>
      </c>
      <c r="K344" s="16">
        <f t="shared" si="43"/>
        <v>0</v>
      </c>
      <c r="L344" s="16">
        <f t="shared" si="44"/>
        <v>0</v>
      </c>
      <c r="M344" s="17" t="s">
        <v>843</v>
      </c>
      <c r="N344" s="2" t="s">
        <v>844</v>
      </c>
      <c r="O344" s="2" t="s">
        <v>52</v>
      </c>
      <c r="P344" s="2" t="s">
        <v>52</v>
      </c>
      <c r="Q344" s="2" t="s">
        <v>762</v>
      </c>
      <c r="R344" s="2" t="s">
        <v>65</v>
      </c>
      <c r="S344" s="2" t="s">
        <v>66</v>
      </c>
      <c r="T344" s="2" t="s">
        <v>66</v>
      </c>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2" t="s">
        <v>52</v>
      </c>
      <c r="AS344" s="2" t="s">
        <v>52</v>
      </c>
      <c r="AT344" s="3"/>
      <c r="AU344" s="2" t="s">
        <v>845</v>
      </c>
      <c r="AV344" s="3">
        <v>189</v>
      </c>
    </row>
    <row r="345" spans="1:48" ht="30" customHeight="1" x14ac:dyDescent="0.3">
      <c r="A345" s="17" t="s">
        <v>846</v>
      </c>
      <c r="B345" s="17" t="s">
        <v>847</v>
      </c>
      <c r="C345" s="17" t="s">
        <v>76</v>
      </c>
      <c r="D345" s="15">
        <v>4</v>
      </c>
      <c r="E345" s="16">
        <f>TRUNC(일위대가목록!E139,0)</f>
        <v>0</v>
      </c>
      <c r="F345" s="16">
        <f t="shared" si="40"/>
        <v>0</v>
      </c>
      <c r="G345" s="16">
        <f>TRUNC(일위대가목록!F139,0)</f>
        <v>0</v>
      </c>
      <c r="H345" s="16">
        <f t="shared" si="41"/>
        <v>0</v>
      </c>
      <c r="I345" s="16">
        <f>TRUNC(일위대가목록!G139,0)</f>
        <v>0</v>
      </c>
      <c r="J345" s="16">
        <f t="shared" si="42"/>
        <v>0</v>
      </c>
      <c r="K345" s="16">
        <f t="shared" si="43"/>
        <v>0</v>
      </c>
      <c r="L345" s="16">
        <f t="shared" si="44"/>
        <v>0</v>
      </c>
      <c r="M345" s="17" t="s">
        <v>848</v>
      </c>
      <c r="N345" s="2" t="s">
        <v>849</v>
      </c>
      <c r="O345" s="2" t="s">
        <v>52</v>
      </c>
      <c r="P345" s="2" t="s">
        <v>52</v>
      </c>
      <c r="Q345" s="2" t="s">
        <v>762</v>
      </c>
      <c r="R345" s="2" t="s">
        <v>65</v>
      </c>
      <c r="S345" s="2" t="s">
        <v>66</v>
      </c>
      <c r="T345" s="2" t="s">
        <v>66</v>
      </c>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2" t="s">
        <v>52</v>
      </c>
      <c r="AS345" s="2" t="s">
        <v>52</v>
      </c>
      <c r="AT345" s="3"/>
      <c r="AU345" s="2" t="s">
        <v>850</v>
      </c>
      <c r="AV345" s="3">
        <v>190</v>
      </c>
    </row>
    <row r="346" spans="1:48" ht="30" customHeight="1" x14ac:dyDescent="0.3">
      <c r="A346" s="17" t="s">
        <v>851</v>
      </c>
      <c r="B346" s="17" t="s">
        <v>852</v>
      </c>
      <c r="C346" s="17" t="s">
        <v>76</v>
      </c>
      <c r="D346" s="15">
        <v>267</v>
      </c>
      <c r="E346" s="16">
        <f>TRUNC(일위대가목록!E140,0)</f>
        <v>0</v>
      </c>
      <c r="F346" s="16">
        <f t="shared" si="40"/>
        <v>0</v>
      </c>
      <c r="G346" s="16">
        <f>TRUNC(일위대가목록!F140,0)</f>
        <v>0</v>
      </c>
      <c r="H346" s="16">
        <f t="shared" si="41"/>
        <v>0</v>
      </c>
      <c r="I346" s="16">
        <f>TRUNC(일위대가목록!G140,0)</f>
        <v>0</v>
      </c>
      <c r="J346" s="16">
        <f t="shared" si="42"/>
        <v>0</v>
      </c>
      <c r="K346" s="16">
        <f t="shared" si="43"/>
        <v>0</v>
      </c>
      <c r="L346" s="16">
        <f t="shared" si="44"/>
        <v>0</v>
      </c>
      <c r="M346" s="17" t="s">
        <v>853</v>
      </c>
      <c r="N346" s="2" t="s">
        <v>854</v>
      </c>
      <c r="O346" s="2" t="s">
        <v>52</v>
      </c>
      <c r="P346" s="2" t="s">
        <v>52</v>
      </c>
      <c r="Q346" s="2" t="s">
        <v>762</v>
      </c>
      <c r="R346" s="2" t="s">
        <v>65</v>
      </c>
      <c r="S346" s="2" t="s">
        <v>66</v>
      </c>
      <c r="T346" s="2" t="s">
        <v>66</v>
      </c>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2" t="s">
        <v>52</v>
      </c>
      <c r="AS346" s="2" t="s">
        <v>52</v>
      </c>
      <c r="AT346" s="3"/>
      <c r="AU346" s="2" t="s">
        <v>855</v>
      </c>
      <c r="AV346" s="3">
        <v>191</v>
      </c>
    </row>
    <row r="347" spans="1:48" ht="30" customHeight="1" x14ac:dyDescent="0.3">
      <c r="A347" s="17" t="s">
        <v>856</v>
      </c>
      <c r="B347" s="17" t="s">
        <v>596</v>
      </c>
      <c r="C347" s="17" t="s">
        <v>76</v>
      </c>
      <c r="D347" s="15">
        <v>1</v>
      </c>
      <c r="E347" s="16">
        <f>TRUNC(일위대가목록!E141,0)</f>
        <v>0</v>
      </c>
      <c r="F347" s="16">
        <f t="shared" si="40"/>
        <v>0</v>
      </c>
      <c r="G347" s="16">
        <f>TRUNC(일위대가목록!F141,0)</f>
        <v>0</v>
      </c>
      <c r="H347" s="16">
        <f t="shared" si="41"/>
        <v>0</v>
      </c>
      <c r="I347" s="16">
        <f>TRUNC(일위대가목록!G141,0)</f>
        <v>0</v>
      </c>
      <c r="J347" s="16">
        <f t="shared" si="42"/>
        <v>0</v>
      </c>
      <c r="K347" s="16">
        <f t="shared" si="43"/>
        <v>0</v>
      </c>
      <c r="L347" s="16">
        <f t="shared" si="44"/>
        <v>0</v>
      </c>
      <c r="M347" s="17" t="s">
        <v>857</v>
      </c>
      <c r="N347" s="2" t="s">
        <v>858</v>
      </c>
      <c r="O347" s="2" t="s">
        <v>52</v>
      </c>
      <c r="P347" s="2" t="s">
        <v>52</v>
      </c>
      <c r="Q347" s="2" t="s">
        <v>762</v>
      </c>
      <c r="R347" s="2" t="s">
        <v>65</v>
      </c>
      <c r="S347" s="2" t="s">
        <v>66</v>
      </c>
      <c r="T347" s="2" t="s">
        <v>66</v>
      </c>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2" t="s">
        <v>52</v>
      </c>
      <c r="AS347" s="2" t="s">
        <v>52</v>
      </c>
      <c r="AT347" s="3"/>
      <c r="AU347" s="2" t="s">
        <v>859</v>
      </c>
      <c r="AV347" s="3">
        <v>192</v>
      </c>
    </row>
    <row r="348" spans="1:48" ht="30" customHeight="1" x14ac:dyDescent="0.3">
      <c r="A348" s="17" t="s">
        <v>860</v>
      </c>
      <c r="B348" s="17" t="s">
        <v>861</v>
      </c>
      <c r="C348" s="17" t="s">
        <v>76</v>
      </c>
      <c r="D348" s="15">
        <v>1</v>
      </c>
      <c r="E348" s="16">
        <f>TRUNC(일위대가목록!E142,0)</f>
        <v>0</v>
      </c>
      <c r="F348" s="16">
        <f t="shared" si="40"/>
        <v>0</v>
      </c>
      <c r="G348" s="16">
        <f>TRUNC(일위대가목록!F142,0)</f>
        <v>0</v>
      </c>
      <c r="H348" s="16">
        <f t="shared" si="41"/>
        <v>0</v>
      </c>
      <c r="I348" s="16">
        <f>TRUNC(일위대가목록!G142,0)</f>
        <v>0</v>
      </c>
      <c r="J348" s="16">
        <f t="shared" si="42"/>
        <v>0</v>
      </c>
      <c r="K348" s="16">
        <f t="shared" si="43"/>
        <v>0</v>
      </c>
      <c r="L348" s="16">
        <f t="shared" si="44"/>
        <v>0</v>
      </c>
      <c r="M348" s="17" t="s">
        <v>862</v>
      </c>
      <c r="N348" s="2" t="s">
        <v>863</v>
      </c>
      <c r="O348" s="2" t="s">
        <v>52</v>
      </c>
      <c r="P348" s="2" t="s">
        <v>52</v>
      </c>
      <c r="Q348" s="2" t="s">
        <v>762</v>
      </c>
      <c r="R348" s="2" t="s">
        <v>65</v>
      </c>
      <c r="S348" s="2" t="s">
        <v>66</v>
      </c>
      <c r="T348" s="2" t="s">
        <v>66</v>
      </c>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2" t="s">
        <v>52</v>
      </c>
      <c r="AS348" s="2" t="s">
        <v>52</v>
      </c>
      <c r="AT348" s="3"/>
      <c r="AU348" s="2" t="s">
        <v>864</v>
      </c>
      <c r="AV348" s="3">
        <v>193</v>
      </c>
    </row>
    <row r="349" spans="1:48" ht="30" customHeight="1" x14ac:dyDescent="0.3">
      <c r="A349" s="17" t="s">
        <v>860</v>
      </c>
      <c r="B349" s="17" t="s">
        <v>865</v>
      </c>
      <c r="C349" s="17" t="s">
        <v>76</v>
      </c>
      <c r="D349" s="15">
        <v>1</v>
      </c>
      <c r="E349" s="16">
        <f>TRUNC(일위대가목록!E143,0)</f>
        <v>0</v>
      </c>
      <c r="F349" s="16">
        <f t="shared" si="40"/>
        <v>0</v>
      </c>
      <c r="G349" s="16">
        <f>TRUNC(일위대가목록!F143,0)</f>
        <v>0</v>
      </c>
      <c r="H349" s="16">
        <f t="shared" si="41"/>
        <v>0</v>
      </c>
      <c r="I349" s="16">
        <f>TRUNC(일위대가목록!G143,0)</f>
        <v>0</v>
      </c>
      <c r="J349" s="16">
        <f t="shared" si="42"/>
        <v>0</v>
      </c>
      <c r="K349" s="16">
        <f t="shared" si="43"/>
        <v>0</v>
      </c>
      <c r="L349" s="16">
        <f t="shared" si="44"/>
        <v>0</v>
      </c>
      <c r="M349" s="17" t="s">
        <v>866</v>
      </c>
      <c r="N349" s="2" t="s">
        <v>867</v>
      </c>
      <c r="O349" s="2" t="s">
        <v>52</v>
      </c>
      <c r="P349" s="2" t="s">
        <v>52</v>
      </c>
      <c r="Q349" s="2" t="s">
        <v>762</v>
      </c>
      <c r="R349" s="2" t="s">
        <v>65</v>
      </c>
      <c r="S349" s="2" t="s">
        <v>66</v>
      </c>
      <c r="T349" s="2" t="s">
        <v>66</v>
      </c>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2" t="s">
        <v>52</v>
      </c>
      <c r="AS349" s="2" t="s">
        <v>52</v>
      </c>
      <c r="AT349" s="3"/>
      <c r="AU349" s="2" t="s">
        <v>868</v>
      </c>
      <c r="AV349" s="3">
        <v>194</v>
      </c>
    </row>
    <row r="350" spans="1:48" ht="30" customHeight="1" x14ac:dyDescent="0.3">
      <c r="A350" s="17" t="s">
        <v>869</v>
      </c>
      <c r="B350" s="17" t="s">
        <v>870</v>
      </c>
      <c r="C350" s="17" t="s">
        <v>76</v>
      </c>
      <c r="D350" s="15">
        <v>16</v>
      </c>
      <c r="E350" s="16">
        <f>TRUNC(일위대가목록!E144,0)</f>
        <v>0</v>
      </c>
      <c r="F350" s="16">
        <f t="shared" si="40"/>
        <v>0</v>
      </c>
      <c r="G350" s="16">
        <f>TRUNC(일위대가목록!F144,0)</f>
        <v>0</v>
      </c>
      <c r="H350" s="16">
        <f t="shared" si="41"/>
        <v>0</v>
      </c>
      <c r="I350" s="16">
        <f>TRUNC(일위대가목록!G144,0)</f>
        <v>0</v>
      </c>
      <c r="J350" s="16">
        <f t="shared" si="42"/>
        <v>0</v>
      </c>
      <c r="K350" s="16">
        <f t="shared" si="43"/>
        <v>0</v>
      </c>
      <c r="L350" s="16">
        <f t="shared" si="44"/>
        <v>0</v>
      </c>
      <c r="M350" s="17" t="s">
        <v>871</v>
      </c>
      <c r="N350" s="2" t="s">
        <v>872</v>
      </c>
      <c r="O350" s="2" t="s">
        <v>52</v>
      </c>
      <c r="P350" s="2" t="s">
        <v>52</v>
      </c>
      <c r="Q350" s="2" t="s">
        <v>762</v>
      </c>
      <c r="R350" s="2" t="s">
        <v>65</v>
      </c>
      <c r="S350" s="2" t="s">
        <v>66</v>
      </c>
      <c r="T350" s="2" t="s">
        <v>66</v>
      </c>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2" t="s">
        <v>52</v>
      </c>
      <c r="AS350" s="2" t="s">
        <v>52</v>
      </c>
      <c r="AT350" s="3"/>
      <c r="AU350" s="2" t="s">
        <v>873</v>
      </c>
      <c r="AV350" s="3">
        <v>195</v>
      </c>
    </row>
    <row r="351" spans="1:48" ht="30" customHeight="1" x14ac:dyDescent="0.3">
      <c r="A351" s="17" t="s">
        <v>874</v>
      </c>
      <c r="B351" s="17" t="s">
        <v>52</v>
      </c>
      <c r="C351" s="17" t="s">
        <v>70</v>
      </c>
      <c r="D351" s="15">
        <v>3</v>
      </c>
      <c r="E351" s="16">
        <f>TRUNC(일위대가목록!E145,0)</f>
        <v>0</v>
      </c>
      <c r="F351" s="16">
        <f t="shared" si="40"/>
        <v>0</v>
      </c>
      <c r="G351" s="16">
        <f>TRUNC(일위대가목록!F145,0)</f>
        <v>0</v>
      </c>
      <c r="H351" s="16">
        <f t="shared" si="41"/>
        <v>0</v>
      </c>
      <c r="I351" s="16">
        <f>TRUNC(일위대가목록!G145,0)</f>
        <v>0</v>
      </c>
      <c r="J351" s="16">
        <f t="shared" si="42"/>
        <v>0</v>
      </c>
      <c r="K351" s="16">
        <f t="shared" si="43"/>
        <v>0</v>
      </c>
      <c r="L351" s="16">
        <f t="shared" si="44"/>
        <v>0</v>
      </c>
      <c r="M351" s="17" t="s">
        <v>875</v>
      </c>
      <c r="N351" s="2" t="s">
        <v>876</v>
      </c>
      <c r="O351" s="2" t="s">
        <v>52</v>
      </c>
      <c r="P351" s="2" t="s">
        <v>52</v>
      </c>
      <c r="Q351" s="2" t="s">
        <v>762</v>
      </c>
      <c r="R351" s="2" t="s">
        <v>65</v>
      </c>
      <c r="S351" s="2" t="s">
        <v>66</v>
      </c>
      <c r="T351" s="2" t="s">
        <v>66</v>
      </c>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2" t="s">
        <v>52</v>
      </c>
      <c r="AS351" s="2" t="s">
        <v>52</v>
      </c>
      <c r="AT351" s="3"/>
      <c r="AU351" s="2" t="s">
        <v>877</v>
      </c>
      <c r="AV351" s="3">
        <v>196</v>
      </c>
    </row>
    <row r="352" spans="1:48" ht="30" customHeight="1" x14ac:dyDescent="0.3">
      <c r="A352" s="17" t="s">
        <v>878</v>
      </c>
      <c r="B352" s="17" t="s">
        <v>52</v>
      </c>
      <c r="C352" s="17" t="s">
        <v>70</v>
      </c>
      <c r="D352" s="15">
        <v>17</v>
      </c>
      <c r="E352" s="16">
        <f>TRUNC(일위대가목록!E146,0)</f>
        <v>0</v>
      </c>
      <c r="F352" s="16">
        <f t="shared" si="40"/>
        <v>0</v>
      </c>
      <c r="G352" s="16">
        <f>TRUNC(일위대가목록!F146,0)</f>
        <v>0</v>
      </c>
      <c r="H352" s="16">
        <f t="shared" si="41"/>
        <v>0</v>
      </c>
      <c r="I352" s="16">
        <f>TRUNC(일위대가목록!G146,0)</f>
        <v>0</v>
      </c>
      <c r="J352" s="16">
        <f t="shared" si="42"/>
        <v>0</v>
      </c>
      <c r="K352" s="16">
        <f t="shared" si="43"/>
        <v>0</v>
      </c>
      <c r="L352" s="16">
        <f t="shared" si="44"/>
        <v>0</v>
      </c>
      <c r="M352" s="17" t="s">
        <v>879</v>
      </c>
      <c r="N352" s="2" t="s">
        <v>880</v>
      </c>
      <c r="O352" s="2" t="s">
        <v>52</v>
      </c>
      <c r="P352" s="2" t="s">
        <v>52</v>
      </c>
      <c r="Q352" s="2" t="s">
        <v>762</v>
      </c>
      <c r="R352" s="2" t="s">
        <v>65</v>
      </c>
      <c r="S352" s="2" t="s">
        <v>66</v>
      </c>
      <c r="T352" s="2" t="s">
        <v>66</v>
      </c>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2" t="s">
        <v>52</v>
      </c>
      <c r="AS352" s="2" t="s">
        <v>52</v>
      </c>
      <c r="AT352" s="3"/>
      <c r="AU352" s="2" t="s">
        <v>881</v>
      </c>
      <c r="AV352" s="3">
        <v>197</v>
      </c>
    </row>
    <row r="353" spans="1:48" ht="30" customHeight="1" x14ac:dyDescent="0.3">
      <c r="A353" s="17" t="s">
        <v>882</v>
      </c>
      <c r="B353" s="17" t="s">
        <v>883</v>
      </c>
      <c r="C353" s="17" t="s">
        <v>76</v>
      </c>
      <c r="D353" s="15">
        <v>1</v>
      </c>
      <c r="E353" s="16">
        <f>TRUNC(일위대가목록!E147,0)</f>
        <v>0</v>
      </c>
      <c r="F353" s="16">
        <f t="shared" si="40"/>
        <v>0</v>
      </c>
      <c r="G353" s="16">
        <f>TRUNC(일위대가목록!F147,0)</f>
        <v>0</v>
      </c>
      <c r="H353" s="16">
        <f t="shared" si="41"/>
        <v>0</v>
      </c>
      <c r="I353" s="16">
        <f>TRUNC(일위대가목록!G147,0)</f>
        <v>0</v>
      </c>
      <c r="J353" s="16">
        <f t="shared" si="42"/>
        <v>0</v>
      </c>
      <c r="K353" s="16">
        <f t="shared" si="43"/>
        <v>0</v>
      </c>
      <c r="L353" s="16">
        <f t="shared" si="44"/>
        <v>0</v>
      </c>
      <c r="M353" s="17" t="s">
        <v>884</v>
      </c>
      <c r="N353" s="2" t="s">
        <v>885</v>
      </c>
      <c r="O353" s="2" t="s">
        <v>52</v>
      </c>
      <c r="P353" s="2" t="s">
        <v>52</v>
      </c>
      <c r="Q353" s="2" t="s">
        <v>762</v>
      </c>
      <c r="R353" s="2" t="s">
        <v>65</v>
      </c>
      <c r="S353" s="2" t="s">
        <v>66</v>
      </c>
      <c r="T353" s="2" t="s">
        <v>66</v>
      </c>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2" t="s">
        <v>52</v>
      </c>
      <c r="AS353" s="2" t="s">
        <v>52</v>
      </c>
      <c r="AT353" s="3"/>
      <c r="AU353" s="2" t="s">
        <v>886</v>
      </c>
      <c r="AV353" s="3">
        <v>198</v>
      </c>
    </row>
    <row r="354" spans="1:48" ht="30" customHeight="1" x14ac:dyDescent="0.3">
      <c r="A354" s="17" t="s">
        <v>887</v>
      </c>
      <c r="B354" s="17" t="s">
        <v>888</v>
      </c>
      <c r="C354" s="17" t="s">
        <v>76</v>
      </c>
      <c r="D354" s="15">
        <v>1</v>
      </c>
      <c r="E354" s="16">
        <f>TRUNC(일위대가목록!E148,0)</f>
        <v>0</v>
      </c>
      <c r="F354" s="16">
        <f t="shared" si="40"/>
        <v>0</v>
      </c>
      <c r="G354" s="16">
        <f>TRUNC(일위대가목록!F148,0)</f>
        <v>0</v>
      </c>
      <c r="H354" s="16">
        <f t="shared" si="41"/>
        <v>0</v>
      </c>
      <c r="I354" s="16">
        <f>TRUNC(일위대가목록!G148,0)</f>
        <v>0</v>
      </c>
      <c r="J354" s="16">
        <f t="shared" si="42"/>
        <v>0</v>
      </c>
      <c r="K354" s="16">
        <f t="shared" si="43"/>
        <v>0</v>
      </c>
      <c r="L354" s="16">
        <f t="shared" si="44"/>
        <v>0</v>
      </c>
      <c r="M354" s="17" t="s">
        <v>889</v>
      </c>
      <c r="N354" s="2" t="s">
        <v>890</v>
      </c>
      <c r="O354" s="2" t="s">
        <v>52</v>
      </c>
      <c r="P354" s="2" t="s">
        <v>52</v>
      </c>
      <c r="Q354" s="2" t="s">
        <v>762</v>
      </c>
      <c r="R354" s="2" t="s">
        <v>65</v>
      </c>
      <c r="S354" s="2" t="s">
        <v>66</v>
      </c>
      <c r="T354" s="2" t="s">
        <v>66</v>
      </c>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2" t="s">
        <v>52</v>
      </c>
      <c r="AS354" s="2" t="s">
        <v>52</v>
      </c>
      <c r="AT354" s="3"/>
      <c r="AU354" s="2" t="s">
        <v>891</v>
      </c>
      <c r="AV354" s="3">
        <v>199</v>
      </c>
    </row>
    <row r="355" spans="1:48" ht="30" customHeight="1" x14ac:dyDescent="0.3">
      <c r="A355" s="15"/>
      <c r="B355" s="15"/>
      <c r="C355" s="15"/>
      <c r="D355" s="15"/>
      <c r="E355" s="16"/>
      <c r="F355" s="16"/>
      <c r="G355" s="16"/>
      <c r="H355" s="16"/>
      <c r="I355" s="16"/>
      <c r="J355" s="16"/>
      <c r="K355" s="16"/>
      <c r="L355" s="16"/>
      <c r="M355" s="15"/>
      <c r="Q355" s="1" t="s">
        <v>762</v>
      </c>
    </row>
    <row r="356" spans="1:48" ht="30" customHeight="1" x14ac:dyDescent="0.3">
      <c r="A356" s="15"/>
      <c r="B356" s="15"/>
      <c r="C356" s="15"/>
      <c r="D356" s="15"/>
      <c r="E356" s="16"/>
      <c r="F356" s="16"/>
      <c r="G356" s="16"/>
      <c r="H356" s="16"/>
      <c r="I356" s="16"/>
      <c r="J356" s="16"/>
      <c r="K356" s="16"/>
      <c r="L356" s="16"/>
      <c r="M356" s="15"/>
      <c r="Q356" s="1" t="s">
        <v>762</v>
      </c>
    </row>
    <row r="357" spans="1:48" ht="30" customHeight="1" x14ac:dyDescent="0.3">
      <c r="A357" s="15"/>
      <c r="B357" s="15"/>
      <c r="C357" s="15"/>
      <c r="D357" s="15"/>
      <c r="E357" s="16"/>
      <c r="F357" s="16"/>
      <c r="G357" s="16"/>
      <c r="H357" s="16"/>
      <c r="I357" s="16"/>
      <c r="J357" s="16"/>
      <c r="K357" s="16"/>
      <c r="L357" s="16"/>
      <c r="M357" s="15"/>
      <c r="Q357" s="1" t="s">
        <v>762</v>
      </c>
    </row>
    <row r="358" spans="1:48" ht="30" customHeight="1" x14ac:dyDescent="0.3">
      <c r="A358" s="15"/>
      <c r="B358" s="15"/>
      <c r="C358" s="15"/>
      <c r="D358" s="15"/>
      <c r="E358" s="16"/>
      <c r="F358" s="16"/>
      <c r="G358" s="16"/>
      <c r="H358" s="16"/>
      <c r="I358" s="16"/>
      <c r="J358" s="16"/>
      <c r="K358" s="16"/>
      <c r="L358" s="16"/>
      <c r="M358" s="15"/>
      <c r="Q358" s="1" t="s">
        <v>762</v>
      </c>
    </row>
    <row r="359" spans="1:48" ht="30" customHeight="1" x14ac:dyDescent="0.3">
      <c r="A359" s="15"/>
      <c r="B359" s="15"/>
      <c r="C359" s="15"/>
      <c r="D359" s="15"/>
      <c r="E359" s="16"/>
      <c r="F359" s="16"/>
      <c r="G359" s="16"/>
      <c r="H359" s="16"/>
      <c r="I359" s="16"/>
      <c r="J359" s="16"/>
      <c r="K359" s="16"/>
      <c r="L359" s="16"/>
      <c r="M359" s="15"/>
      <c r="Q359" s="1" t="s">
        <v>762</v>
      </c>
    </row>
    <row r="360" spans="1:48" ht="30" customHeight="1" x14ac:dyDescent="0.3">
      <c r="A360" s="15"/>
      <c r="B360" s="15"/>
      <c r="C360" s="15"/>
      <c r="D360" s="15"/>
      <c r="E360" s="16"/>
      <c r="F360" s="16"/>
      <c r="G360" s="16"/>
      <c r="H360" s="16"/>
      <c r="I360" s="16"/>
      <c r="J360" s="16"/>
      <c r="K360" s="16"/>
      <c r="L360" s="16"/>
      <c r="M360" s="15"/>
      <c r="Q360" s="1" t="s">
        <v>762</v>
      </c>
    </row>
    <row r="361" spans="1:48" ht="30" customHeight="1" x14ac:dyDescent="0.3">
      <c r="A361" s="15"/>
      <c r="B361" s="15"/>
      <c r="C361" s="15"/>
      <c r="D361" s="15"/>
      <c r="E361" s="16"/>
      <c r="F361" s="16"/>
      <c r="G361" s="16"/>
      <c r="H361" s="16"/>
      <c r="I361" s="16"/>
      <c r="J361" s="16"/>
      <c r="K361" s="16"/>
      <c r="L361" s="16"/>
      <c r="M361" s="15"/>
      <c r="Q361" s="1" t="s">
        <v>762</v>
      </c>
    </row>
    <row r="362" spans="1:48" ht="30" customHeight="1" x14ac:dyDescent="0.3">
      <c r="A362" s="15"/>
      <c r="B362" s="15"/>
      <c r="C362" s="15"/>
      <c r="D362" s="15"/>
      <c r="E362" s="16"/>
      <c r="F362" s="16"/>
      <c r="G362" s="16"/>
      <c r="H362" s="16"/>
      <c r="I362" s="16"/>
      <c r="J362" s="16"/>
      <c r="K362" s="16"/>
      <c r="L362" s="16"/>
      <c r="M362" s="15"/>
      <c r="Q362" s="1" t="s">
        <v>762</v>
      </c>
    </row>
    <row r="363" spans="1:48" ht="30" customHeight="1" x14ac:dyDescent="0.3">
      <c r="A363" s="15"/>
      <c r="B363" s="15"/>
      <c r="C363" s="15"/>
      <c r="D363" s="15"/>
      <c r="E363" s="16"/>
      <c r="F363" s="16"/>
      <c r="G363" s="16"/>
      <c r="H363" s="16"/>
      <c r="I363" s="16"/>
      <c r="J363" s="16"/>
      <c r="K363" s="16"/>
      <c r="L363" s="16"/>
      <c r="M363" s="15"/>
      <c r="Q363" s="1" t="s">
        <v>762</v>
      </c>
    </row>
    <row r="364" spans="1:48" ht="30" customHeight="1" x14ac:dyDescent="0.3">
      <c r="A364" s="15"/>
      <c r="B364" s="15"/>
      <c r="C364" s="15"/>
      <c r="D364" s="15"/>
      <c r="E364" s="16"/>
      <c r="F364" s="16"/>
      <c r="G364" s="16"/>
      <c r="H364" s="16"/>
      <c r="I364" s="16"/>
      <c r="J364" s="16"/>
      <c r="K364" s="16"/>
      <c r="L364" s="16"/>
      <c r="M364" s="15"/>
      <c r="Q364" s="1" t="s">
        <v>762</v>
      </c>
    </row>
    <row r="365" spans="1:48" ht="30" customHeight="1" x14ac:dyDescent="0.3">
      <c r="A365" s="15"/>
      <c r="B365" s="15"/>
      <c r="C365" s="15"/>
      <c r="D365" s="15"/>
      <c r="E365" s="16"/>
      <c r="F365" s="16"/>
      <c r="G365" s="16"/>
      <c r="H365" s="16"/>
      <c r="I365" s="16"/>
      <c r="J365" s="16"/>
      <c r="K365" s="16"/>
      <c r="L365" s="16"/>
      <c r="M365" s="15"/>
      <c r="Q365" s="1" t="s">
        <v>762</v>
      </c>
    </row>
    <row r="366" spans="1:48" ht="30" customHeight="1" x14ac:dyDescent="0.3">
      <c r="A366" s="15"/>
      <c r="B366" s="15"/>
      <c r="C366" s="15"/>
      <c r="D366" s="15"/>
      <c r="E366" s="16"/>
      <c r="F366" s="16"/>
      <c r="G366" s="16"/>
      <c r="H366" s="16"/>
      <c r="I366" s="16"/>
      <c r="J366" s="16"/>
      <c r="K366" s="16"/>
      <c r="L366" s="16"/>
      <c r="M366" s="15"/>
      <c r="Q366" s="1" t="s">
        <v>762</v>
      </c>
    </row>
    <row r="367" spans="1:48" ht="30" customHeight="1" x14ac:dyDescent="0.3">
      <c r="A367" s="15"/>
      <c r="B367" s="15"/>
      <c r="C367" s="15"/>
      <c r="D367" s="15"/>
      <c r="E367" s="16"/>
      <c r="F367" s="16"/>
      <c r="G367" s="16"/>
      <c r="H367" s="16"/>
      <c r="I367" s="16"/>
      <c r="J367" s="16"/>
      <c r="K367" s="16"/>
      <c r="L367" s="16"/>
      <c r="M367" s="15"/>
      <c r="Q367" s="1" t="s">
        <v>762</v>
      </c>
    </row>
    <row r="368" spans="1:48" ht="30" customHeight="1" x14ac:dyDescent="0.3">
      <c r="A368" s="15"/>
      <c r="B368" s="15"/>
      <c r="C368" s="15"/>
      <c r="D368" s="15"/>
      <c r="E368" s="16"/>
      <c r="F368" s="16"/>
      <c r="G368" s="16"/>
      <c r="H368" s="16"/>
      <c r="I368" s="16"/>
      <c r="J368" s="16"/>
      <c r="K368" s="16"/>
      <c r="L368" s="16"/>
      <c r="M368" s="15"/>
      <c r="Q368" s="1" t="s">
        <v>762</v>
      </c>
    </row>
    <row r="369" spans="1:48" ht="30" customHeight="1" x14ac:dyDescent="0.3">
      <c r="A369" s="15"/>
      <c r="B369" s="15"/>
      <c r="C369" s="15"/>
      <c r="D369" s="15"/>
      <c r="E369" s="16"/>
      <c r="F369" s="16"/>
      <c r="G369" s="16"/>
      <c r="H369" s="16"/>
      <c r="I369" s="16"/>
      <c r="J369" s="16"/>
      <c r="K369" s="16"/>
      <c r="L369" s="16"/>
      <c r="M369" s="15"/>
      <c r="Q369" s="1" t="s">
        <v>762</v>
      </c>
    </row>
    <row r="370" spans="1:48" ht="30" customHeight="1" x14ac:dyDescent="0.3">
      <c r="A370" s="15"/>
      <c r="B370" s="15"/>
      <c r="C370" s="15"/>
      <c r="D370" s="15"/>
      <c r="E370" s="16"/>
      <c r="F370" s="16"/>
      <c r="G370" s="16"/>
      <c r="H370" s="16"/>
      <c r="I370" s="16"/>
      <c r="J370" s="16"/>
      <c r="K370" s="16"/>
      <c r="L370" s="16"/>
      <c r="M370" s="15"/>
      <c r="Q370" s="1" t="s">
        <v>762</v>
      </c>
    </row>
    <row r="371" spans="1:48" ht="30" customHeight="1" x14ac:dyDescent="0.3">
      <c r="A371" s="17" t="s">
        <v>96</v>
      </c>
      <c r="B371" s="15"/>
      <c r="C371" s="15"/>
      <c r="D371" s="15"/>
      <c r="E371" s="16"/>
      <c r="F371" s="16">
        <f>SUMIF(Q327:Q370,"01010112",F327:F370)</f>
        <v>0</v>
      </c>
      <c r="G371" s="16"/>
      <c r="H371" s="16">
        <f>SUMIF(Q327:Q370,"01010112",H327:H370)</f>
        <v>0</v>
      </c>
      <c r="I371" s="16"/>
      <c r="J371" s="16">
        <f>SUMIF(Q327:Q370,"01010112",J327:J370)</f>
        <v>0</v>
      </c>
      <c r="K371" s="16"/>
      <c r="L371" s="16">
        <f>SUMIF(Q327:Q370,"01010112",L327:L370)</f>
        <v>0</v>
      </c>
      <c r="M371" s="15"/>
      <c r="N371" t="s">
        <v>97</v>
      </c>
    </row>
    <row r="372" spans="1:48" ht="30" customHeight="1" x14ac:dyDescent="0.3">
      <c r="A372" s="17" t="s">
        <v>892</v>
      </c>
      <c r="B372" s="17" t="s">
        <v>52</v>
      </c>
      <c r="C372" s="15"/>
      <c r="D372" s="15"/>
      <c r="E372" s="16"/>
      <c r="F372" s="16"/>
      <c r="G372" s="16"/>
      <c r="H372" s="16"/>
      <c r="I372" s="16"/>
      <c r="J372" s="16"/>
      <c r="K372" s="16"/>
      <c r="L372" s="16"/>
      <c r="M372" s="15"/>
      <c r="N372" s="3"/>
      <c r="O372" s="3"/>
      <c r="P372" s="3"/>
      <c r="Q372" s="2" t="s">
        <v>893</v>
      </c>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row>
    <row r="373" spans="1:48" ht="30" customHeight="1" x14ac:dyDescent="0.3">
      <c r="A373" s="17" t="s">
        <v>895</v>
      </c>
      <c r="B373" s="17" t="s">
        <v>896</v>
      </c>
      <c r="C373" s="17" t="s">
        <v>897</v>
      </c>
      <c r="D373" s="15">
        <v>-394.39299999999997</v>
      </c>
      <c r="E373" s="16">
        <f>TRUNC(단가대비표!O18,0)</f>
        <v>0</v>
      </c>
      <c r="F373" s="16">
        <f>TRUNC(E373*D373, 0)</f>
        <v>0</v>
      </c>
      <c r="G373" s="16">
        <f>TRUNC(단가대비표!P18,0)</f>
        <v>0</v>
      </c>
      <c r="H373" s="16">
        <f>TRUNC(G373*D373, 0)</f>
        <v>0</v>
      </c>
      <c r="I373" s="16">
        <f>TRUNC(단가대비표!V18,0)</f>
        <v>0</v>
      </c>
      <c r="J373" s="16">
        <f>TRUNC(I373*D373, 0)</f>
        <v>0</v>
      </c>
      <c r="K373" s="16">
        <f t="shared" ref="K373:L375" si="45">TRUNC(E373+G373+I373, 0)</f>
        <v>0</v>
      </c>
      <c r="L373" s="16">
        <f t="shared" si="45"/>
        <v>0</v>
      </c>
      <c r="M373" s="17" t="s">
        <v>898</v>
      </c>
      <c r="N373" s="2" t="s">
        <v>899</v>
      </c>
      <c r="O373" s="2" t="s">
        <v>52</v>
      </c>
      <c r="P373" s="2" t="s">
        <v>52</v>
      </c>
      <c r="Q373" s="2" t="s">
        <v>893</v>
      </c>
      <c r="R373" s="2" t="s">
        <v>66</v>
      </c>
      <c r="S373" s="2" t="s">
        <v>66</v>
      </c>
      <c r="T373" s="2" t="s">
        <v>65</v>
      </c>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2" t="s">
        <v>52</v>
      </c>
      <c r="AS373" s="2" t="s">
        <v>52</v>
      </c>
      <c r="AT373" s="3"/>
      <c r="AU373" s="2" t="s">
        <v>900</v>
      </c>
      <c r="AV373" s="3">
        <v>209</v>
      </c>
    </row>
    <row r="374" spans="1:48" ht="30" customHeight="1" x14ac:dyDescent="0.3">
      <c r="A374" s="17" t="s">
        <v>895</v>
      </c>
      <c r="B374" s="17" t="s">
        <v>901</v>
      </c>
      <c r="C374" s="17" t="s">
        <v>897</v>
      </c>
      <c r="D374" s="15">
        <v>-205.61600000000001</v>
      </c>
      <c r="E374" s="16">
        <f>TRUNC(단가대비표!O19,0)</f>
        <v>0</v>
      </c>
      <c r="F374" s="16">
        <f>TRUNC(E374*D374, 0)</f>
        <v>0</v>
      </c>
      <c r="G374" s="16">
        <f>TRUNC(단가대비표!P19,0)</f>
        <v>0</v>
      </c>
      <c r="H374" s="16">
        <f>TRUNC(G374*D374, 0)</f>
        <v>0</v>
      </c>
      <c r="I374" s="16">
        <f>TRUNC(단가대비표!V19,0)</f>
        <v>0</v>
      </c>
      <c r="J374" s="16">
        <f>TRUNC(I374*D374, 0)</f>
        <v>0</v>
      </c>
      <c r="K374" s="16">
        <f t="shared" si="45"/>
        <v>0</v>
      </c>
      <c r="L374" s="16">
        <f t="shared" si="45"/>
        <v>0</v>
      </c>
      <c r="M374" s="17" t="s">
        <v>902</v>
      </c>
      <c r="N374" s="2" t="s">
        <v>903</v>
      </c>
      <c r="O374" s="2" t="s">
        <v>52</v>
      </c>
      <c r="P374" s="2" t="s">
        <v>52</v>
      </c>
      <c r="Q374" s="2" t="s">
        <v>893</v>
      </c>
      <c r="R374" s="2" t="s">
        <v>66</v>
      </c>
      <c r="S374" s="2" t="s">
        <v>66</v>
      </c>
      <c r="T374" s="2" t="s">
        <v>65</v>
      </c>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2" t="s">
        <v>52</v>
      </c>
      <c r="AS374" s="2" t="s">
        <v>52</v>
      </c>
      <c r="AT374" s="3"/>
      <c r="AU374" s="2" t="s">
        <v>904</v>
      </c>
      <c r="AV374" s="3">
        <v>210</v>
      </c>
    </row>
    <row r="375" spans="1:48" ht="30" customHeight="1" x14ac:dyDescent="0.3">
      <c r="A375" s="17" t="s">
        <v>895</v>
      </c>
      <c r="B375" s="17" t="s">
        <v>905</v>
      </c>
      <c r="C375" s="17" t="s">
        <v>897</v>
      </c>
      <c r="D375" s="15">
        <v>-2261.0630000000001</v>
      </c>
      <c r="E375" s="16">
        <f>TRUNC(단가대비표!O20,0)</f>
        <v>0</v>
      </c>
      <c r="F375" s="16">
        <f>TRUNC(E375*D375, 0)</f>
        <v>0</v>
      </c>
      <c r="G375" s="16">
        <f>TRUNC(단가대비표!P20,0)</f>
        <v>0</v>
      </c>
      <c r="H375" s="16">
        <f>TRUNC(G375*D375, 0)</f>
        <v>0</v>
      </c>
      <c r="I375" s="16">
        <f>TRUNC(단가대비표!V20,0)</f>
        <v>0</v>
      </c>
      <c r="J375" s="16">
        <f>TRUNC(I375*D375, 0)</f>
        <v>0</v>
      </c>
      <c r="K375" s="16">
        <f t="shared" si="45"/>
        <v>0</v>
      </c>
      <c r="L375" s="16">
        <f t="shared" si="45"/>
        <v>0</v>
      </c>
      <c r="M375" s="17" t="s">
        <v>906</v>
      </c>
      <c r="N375" s="2" t="s">
        <v>907</v>
      </c>
      <c r="O375" s="2" t="s">
        <v>52</v>
      </c>
      <c r="P375" s="2" t="s">
        <v>52</v>
      </c>
      <c r="Q375" s="2" t="s">
        <v>893</v>
      </c>
      <c r="R375" s="2" t="s">
        <v>66</v>
      </c>
      <c r="S375" s="2" t="s">
        <v>66</v>
      </c>
      <c r="T375" s="2" t="s">
        <v>65</v>
      </c>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2" t="s">
        <v>52</v>
      </c>
      <c r="AS375" s="2" t="s">
        <v>52</v>
      </c>
      <c r="AT375" s="3"/>
      <c r="AU375" s="2" t="s">
        <v>908</v>
      </c>
      <c r="AV375" s="3">
        <v>211</v>
      </c>
    </row>
    <row r="376" spans="1:48" ht="30" customHeight="1" x14ac:dyDescent="0.3">
      <c r="A376" s="15"/>
      <c r="B376" s="15"/>
      <c r="C376" s="15"/>
      <c r="D376" s="15"/>
      <c r="E376" s="16"/>
      <c r="F376" s="16"/>
      <c r="G376" s="16"/>
      <c r="H376" s="16"/>
      <c r="I376" s="16"/>
      <c r="J376" s="16"/>
      <c r="K376" s="16"/>
      <c r="L376" s="16"/>
      <c r="M376" s="15"/>
      <c r="Q376" s="1" t="s">
        <v>893</v>
      </c>
    </row>
    <row r="377" spans="1:48" ht="30" customHeight="1" x14ac:dyDescent="0.3">
      <c r="A377" s="15"/>
      <c r="B377" s="15"/>
      <c r="C377" s="15"/>
      <c r="D377" s="15"/>
      <c r="E377" s="16"/>
      <c r="F377" s="16"/>
      <c r="G377" s="16"/>
      <c r="H377" s="16"/>
      <c r="I377" s="16"/>
      <c r="J377" s="16"/>
      <c r="K377" s="16"/>
      <c r="L377" s="16"/>
      <c r="M377" s="15"/>
      <c r="Q377" s="1" t="s">
        <v>893</v>
      </c>
    </row>
    <row r="378" spans="1:48" ht="30" customHeight="1" x14ac:dyDescent="0.3">
      <c r="A378" s="15"/>
      <c r="B378" s="15"/>
      <c r="C378" s="15"/>
      <c r="D378" s="15"/>
      <c r="E378" s="16"/>
      <c r="F378" s="16"/>
      <c r="G378" s="16"/>
      <c r="H378" s="16"/>
      <c r="I378" s="16"/>
      <c r="J378" s="16"/>
      <c r="K378" s="16"/>
      <c r="L378" s="16"/>
      <c r="M378" s="15"/>
      <c r="Q378" s="1" t="s">
        <v>893</v>
      </c>
    </row>
    <row r="379" spans="1:48" ht="30" customHeight="1" x14ac:dyDescent="0.3">
      <c r="A379" s="15"/>
      <c r="B379" s="15"/>
      <c r="C379" s="15"/>
      <c r="D379" s="15"/>
      <c r="E379" s="16"/>
      <c r="F379" s="16"/>
      <c r="G379" s="16"/>
      <c r="H379" s="16"/>
      <c r="I379" s="16"/>
      <c r="J379" s="16"/>
      <c r="K379" s="16"/>
      <c r="L379" s="16"/>
      <c r="M379" s="15"/>
      <c r="Q379" s="1" t="s">
        <v>893</v>
      </c>
    </row>
    <row r="380" spans="1:48" ht="30" customHeight="1" x14ac:dyDescent="0.3">
      <c r="A380" s="15"/>
      <c r="B380" s="15"/>
      <c r="C380" s="15"/>
      <c r="D380" s="15"/>
      <c r="E380" s="16"/>
      <c r="F380" s="16"/>
      <c r="G380" s="16"/>
      <c r="H380" s="16"/>
      <c r="I380" s="16"/>
      <c r="J380" s="16"/>
      <c r="K380" s="16"/>
      <c r="L380" s="16"/>
      <c r="M380" s="15"/>
      <c r="Q380" s="1" t="s">
        <v>893</v>
      </c>
    </row>
    <row r="381" spans="1:48" ht="30" customHeight="1" x14ac:dyDescent="0.3">
      <c r="A381" s="15"/>
      <c r="B381" s="15"/>
      <c r="C381" s="15"/>
      <c r="D381" s="15"/>
      <c r="E381" s="16"/>
      <c r="F381" s="16"/>
      <c r="G381" s="16"/>
      <c r="H381" s="16"/>
      <c r="I381" s="16"/>
      <c r="J381" s="16"/>
      <c r="K381" s="16"/>
      <c r="L381" s="16"/>
      <c r="M381" s="15"/>
      <c r="Q381" s="1" t="s">
        <v>893</v>
      </c>
    </row>
    <row r="382" spans="1:48" ht="30" customHeight="1" x14ac:dyDescent="0.3">
      <c r="A382" s="15"/>
      <c r="B382" s="15"/>
      <c r="C382" s="15"/>
      <c r="D382" s="15"/>
      <c r="E382" s="16"/>
      <c r="F382" s="16"/>
      <c r="G382" s="16"/>
      <c r="H382" s="16"/>
      <c r="I382" s="16"/>
      <c r="J382" s="16"/>
      <c r="K382" s="16"/>
      <c r="L382" s="16"/>
      <c r="M382" s="15"/>
      <c r="Q382" s="1" t="s">
        <v>893</v>
      </c>
    </row>
    <row r="383" spans="1:48" ht="30" customHeight="1" x14ac:dyDescent="0.3">
      <c r="A383" s="15"/>
      <c r="B383" s="15"/>
      <c r="C383" s="15"/>
      <c r="D383" s="15"/>
      <c r="E383" s="16"/>
      <c r="F383" s="16"/>
      <c r="G383" s="16"/>
      <c r="H383" s="16"/>
      <c r="I383" s="16"/>
      <c r="J383" s="16"/>
      <c r="K383" s="16"/>
      <c r="L383" s="16"/>
      <c r="M383" s="15"/>
      <c r="Q383" s="1" t="s">
        <v>893</v>
      </c>
    </row>
    <row r="384" spans="1:48" ht="30" customHeight="1" x14ac:dyDescent="0.3">
      <c r="A384" s="15"/>
      <c r="B384" s="15"/>
      <c r="C384" s="15"/>
      <c r="D384" s="15"/>
      <c r="E384" s="16"/>
      <c r="F384" s="16"/>
      <c r="G384" s="16"/>
      <c r="H384" s="16"/>
      <c r="I384" s="16"/>
      <c r="J384" s="16"/>
      <c r="K384" s="16"/>
      <c r="L384" s="16"/>
      <c r="M384" s="15"/>
      <c r="Q384" s="1" t="s">
        <v>893</v>
      </c>
    </row>
    <row r="385" spans="1:48" ht="30" customHeight="1" x14ac:dyDescent="0.3">
      <c r="A385" s="15"/>
      <c r="B385" s="15"/>
      <c r="C385" s="15"/>
      <c r="D385" s="15"/>
      <c r="E385" s="16"/>
      <c r="F385" s="16"/>
      <c r="G385" s="16"/>
      <c r="H385" s="16"/>
      <c r="I385" s="16"/>
      <c r="J385" s="16"/>
      <c r="K385" s="16"/>
      <c r="L385" s="16"/>
      <c r="M385" s="15"/>
      <c r="Q385" s="1" t="s">
        <v>893</v>
      </c>
    </row>
    <row r="386" spans="1:48" ht="30" customHeight="1" x14ac:dyDescent="0.3">
      <c r="A386" s="15"/>
      <c r="B386" s="15"/>
      <c r="C386" s="15"/>
      <c r="D386" s="15"/>
      <c r="E386" s="16"/>
      <c r="F386" s="16"/>
      <c r="G386" s="16"/>
      <c r="H386" s="16"/>
      <c r="I386" s="16"/>
      <c r="J386" s="16"/>
      <c r="K386" s="16"/>
      <c r="L386" s="16"/>
      <c r="M386" s="15"/>
      <c r="Q386" s="1" t="s">
        <v>893</v>
      </c>
    </row>
    <row r="387" spans="1:48" ht="30" customHeight="1" x14ac:dyDescent="0.3">
      <c r="A387" s="15"/>
      <c r="B387" s="15"/>
      <c r="C387" s="15"/>
      <c r="D387" s="15"/>
      <c r="E387" s="16"/>
      <c r="F387" s="16"/>
      <c r="G387" s="16"/>
      <c r="H387" s="16"/>
      <c r="I387" s="16"/>
      <c r="J387" s="16"/>
      <c r="K387" s="16"/>
      <c r="L387" s="16"/>
      <c r="M387" s="15"/>
      <c r="Q387" s="1" t="s">
        <v>893</v>
      </c>
    </row>
    <row r="388" spans="1:48" ht="30" customHeight="1" x14ac:dyDescent="0.3">
      <c r="A388" s="15"/>
      <c r="B388" s="15"/>
      <c r="C388" s="15"/>
      <c r="D388" s="15"/>
      <c r="E388" s="16"/>
      <c r="F388" s="16"/>
      <c r="G388" s="16"/>
      <c r="H388" s="16"/>
      <c r="I388" s="16"/>
      <c r="J388" s="16"/>
      <c r="K388" s="16"/>
      <c r="L388" s="16"/>
      <c r="M388" s="15"/>
      <c r="Q388" s="1" t="s">
        <v>893</v>
      </c>
    </row>
    <row r="389" spans="1:48" ht="30" customHeight="1" x14ac:dyDescent="0.3">
      <c r="A389" s="15"/>
      <c r="B389" s="15"/>
      <c r="C389" s="15"/>
      <c r="D389" s="15"/>
      <c r="E389" s="16"/>
      <c r="F389" s="16"/>
      <c r="G389" s="16"/>
      <c r="H389" s="16"/>
      <c r="I389" s="16"/>
      <c r="J389" s="16"/>
      <c r="K389" s="16"/>
      <c r="L389" s="16"/>
      <c r="M389" s="15"/>
      <c r="Q389" s="1" t="s">
        <v>893</v>
      </c>
    </row>
    <row r="390" spans="1:48" ht="30" customHeight="1" x14ac:dyDescent="0.3">
      <c r="A390" s="15"/>
      <c r="B390" s="15"/>
      <c r="C390" s="15"/>
      <c r="D390" s="15"/>
      <c r="E390" s="16"/>
      <c r="F390" s="16"/>
      <c r="G390" s="16"/>
      <c r="H390" s="16"/>
      <c r="I390" s="16"/>
      <c r="J390" s="16"/>
      <c r="K390" s="16"/>
      <c r="L390" s="16"/>
      <c r="M390" s="15"/>
      <c r="Q390" s="1" t="s">
        <v>893</v>
      </c>
    </row>
    <row r="391" spans="1:48" ht="30" customHeight="1" x14ac:dyDescent="0.3">
      <c r="A391" s="15"/>
      <c r="B391" s="15"/>
      <c r="C391" s="15"/>
      <c r="D391" s="15"/>
      <c r="E391" s="16"/>
      <c r="F391" s="16"/>
      <c r="G391" s="16"/>
      <c r="H391" s="16"/>
      <c r="I391" s="16"/>
      <c r="J391" s="16"/>
      <c r="K391" s="16"/>
      <c r="L391" s="16"/>
      <c r="M391" s="15"/>
      <c r="Q391" s="1" t="s">
        <v>893</v>
      </c>
    </row>
    <row r="392" spans="1:48" ht="30" customHeight="1" x14ac:dyDescent="0.3">
      <c r="A392" s="15"/>
      <c r="B392" s="15"/>
      <c r="C392" s="15"/>
      <c r="D392" s="15"/>
      <c r="E392" s="16"/>
      <c r="F392" s="16"/>
      <c r="G392" s="16"/>
      <c r="H392" s="16"/>
      <c r="I392" s="16"/>
      <c r="J392" s="16"/>
      <c r="K392" s="16"/>
      <c r="L392" s="16"/>
      <c r="M392" s="15"/>
      <c r="Q392" s="1" t="s">
        <v>893</v>
      </c>
    </row>
    <row r="393" spans="1:48" ht="30" customHeight="1" x14ac:dyDescent="0.3">
      <c r="A393" s="15"/>
      <c r="B393" s="15"/>
      <c r="C393" s="15"/>
      <c r="D393" s="15"/>
      <c r="E393" s="16"/>
      <c r="F393" s="16"/>
      <c r="G393" s="16"/>
      <c r="H393" s="16"/>
      <c r="I393" s="16"/>
      <c r="J393" s="16"/>
      <c r="K393" s="16"/>
      <c r="L393" s="16"/>
      <c r="M393" s="15"/>
      <c r="Q393" s="1" t="s">
        <v>893</v>
      </c>
    </row>
    <row r="394" spans="1:48" ht="30" customHeight="1" x14ac:dyDescent="0.3">
      <c r="A394" s="17" t="s">
        <v>96</v>
      </c>
      <c r="B394" s="15"/>
      <c r="C394" s="15"/>
      <c r="D394" s="15"/>
      <c r="E394" s="16"/>
      <c r="F394" s="16">
        <f>SUMIF(Q373:Q393,"01010113",F373:F393)</f>
        <v>0</v>
      </c>
      <c r="G394" s="16"/>
      <c r="H394" s="16">
        <f>SUMIF(Q373:Q393,"01010113",H373:H393)</f>
        <v>0</v>
      </c>
      <c r="I394" s="16"/>
      <c r="J394" s="16">
        <f>SUMIF(Q373:Q393,"01010113",J373:J393)</f>
        <v>0</v>
      </c>
      <c r="K394" s="16"/>
      <c r="L394" s="16">
        <f>SUMIF(Q373:Q393,"01010113",L373:L393)</f>
        <v>0</v>
      </c>
      <c r="M394" s="15"/>
      <c r="N394" t="s">
        <v>97</v>
      </c>
    </row>
    <row r="395" spans="1:48" ht="30" customHeight="1" x14ac:dyDescent="0.3">
      <c r="A395" s="17" t="s">
        <v>909</v>
      </c>
      <c r="B395" s="17" t="s">
        <v>52</v>
      </c>
      <c r="C395" s="15"/>
      <c r="D395" s="15"/>
      <c r="E395" s="16"/>
      <c r="F395" s="16"/>
      <c r="G395" s="16"/>
      <c r="H395" s="16"/>
      <c r="I395" s="16"/>
      <c r="J395" s="16"/>
      <c r="K395" s="16"/>
      <c r="L395" s="16"/>
      <c r="M395" s="15"/>
      <c r="N395" s="3"/>
      <c r="O395" s="3"/>
      <c r="P395" s="3"/>
      <c r="Q395" s="2" t="s">
        <v>910</v>
      </c>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row>
    <row r="396" spans="1:48" ht="30" customHeight="1" x14ac:dyDescent="0.3">
      <c r="A396" s="17" t="s">
        <v>912</v>
      </c>
      <c r="B396" s="17" t="s">
        <v>913</v>
      </c>
      <c r="C396" s="17" t="s">
        <v>914</v>
      </c>
      <c r="D396" s="15">
        <v>19.568000000000001</v>
      </c>
      <c r="E396" s="16">
        <f>TRUNC(단가대비표!O130,0)</f>
        <v>0</v>
      </c>
      <c r="F396" s="16">
        <f t="shared" ref="F396:F402" si="46">TRUNC(E396*D396, 0)</f>
        <v>0</v>
      </c>
      <c r="G396" s="16">
        <f>TRUNC(단가대비표!P130,0)</f>
        <v>0</v>
      </c>
      <c r="H396" s="16">
        <f t="shared" ref="H396:H402" si="47">TRUNC(G396*D396, 0)</f>
        <v>0</v>
      </c>
      <c r="I396" s="16">
        <f>TRUNC(단가대비표!V130,0)</f>
        <v>0</v>
      </c>
      <c r="J396" s="16">
        <f t="shared" ref="J396:J402" si="48">TRUNC(I396*D396, 0)</f>
        <v>0</v>
      </c>
      <c r="K396" s="16">
        <f t="shared" ref="K396:L402" si="49">TRUNC(E396+G396+I396, 0)</f>
        <v>0</v>
      </c>
      <c r="L396" s="16">
        <f t="shared" si="49"/>
        <v>0</v>
      </c>
      <c r="M396" s="17" t="s">
        <v>915</v>
      </c>
      <c r="N396" s="2" t="s">
        <v>916</v>
      </c>
      <c r="O396" s="2" t="s">
        <v>52</v>
      </c>
      <c r="P396" s="2" t="s">
        <v>52</v>
      </c>
      <c r="Q396" s="2" t="s">
        <v>910</v>
      </c>
      <c r="R396" s="2" t="s">
        <v>66</v>
      </c>
      <c r="S396" s="2" t="s">
        <v>66</v>
      </c>
      <c r="T396" s="2" t="s">
        <v>65</v>
      </c>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2" t="s">
        <v>52</v>
      </c>
      <c r="AS396" s="2" t="s">
        <v>52</v>
      </c>
      <c r="AT396" s="3"/>
      <c r="AU396" s="2" t="s">
        <v>917</v>
      </c>
      <c r="AV396" s="3">
        <v>201</v>
      </c>
    </row>
    <row r="397" spans="1:48" ht="30" customHeight="1" x14ac:dyDescent="0.3">
      <c r="A397" s="17" t="s">
        <v>912</v>
      </c>
      <c r="B397" s="17" t="s">
        <v>918</v>
      </c>
      <c r="C397" s="17" t="s">
        <v>914</v>
      </c>
      <c r="D397" s="15">
        <v>1.633</v>
      </c>
      <c r="E397" s="16">
        <f>TRUNC(단가대비표!O131,0)</f>
        <v>0</v>
      </c>
      <c r="F397" s="16">
        <f t="shared" si="46"/>
        <v>0</v>
      </c>
      <c r="G397" s="16">
        <f>TRUNC(단가대비표!P131,0)</f>
        <v>0</v>
      </c>
      <c r="H397" s="16">
        <f t="shared" si="47"/>
        <v>0</v>
      </c>
      <c r="I397" s="16">
        <f>TRUNC(단가대비표!V131,0)</f>
        <v>0</v>
      </c>
      <c r="J397" s="16">
        <f t="shared" si="48"/>
        <v>0</v>
      </c>
      <c r="K397" s="16">
        <f t="shared" si="49"/>
        <v>0</v>
      </c>
      <c r="L397" s="16">
        <f t="shared" si="49"/>
        <v>0</v>
      </c>
      <c r="M397" s="17" t="s">
        <v>919</v>
      </c>
      <c r="N397" s="2" t="s">
        <v>920</v>
      </c>
      <c r="O397" s="2" t="s">
        <v>52</v>
      </c>
      <c r="P397" s="2" t="s">
        <v>52</v>
      </c>
      <c r="Q397" s="2" t="s">
        <v>910</v>
      </c>
      <c r="R397" s="2" t="s">
        <v>66</v>
      </c>
      <c r="S397" s="2" t="s">
        <v>66</v>
      </c>
      <c r="T397" s="2" t="s">
        <v>65</v>
      </c>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2" t="s">
        <v>52</v>
      </c>
      <c r="AS397" s="2" t="s">
        <v>52</v>
      </c>
      <c r="AT397" s="3"/>
      <c r="AU397" s="2" t="s">
        <v>921</v>
      </c>
      <c r="AV397" s="3">
        <v>202</v>
      </c>
    </row>
    <row r="398" spans="1:48" ht="30" customHeight="1" x14ac:dyDescent="0.3">
      <c r="A398" s="17" t="s">
        <v>912</v>
      </c>
      <c r="B398" s="17" t="s">
        <v>922</v>
      </c>
      <c r="C398" s="17" t="s">
        <v>914</v>
      </c>
      <c r="D398" s="15">
        <v>17.03</v>
      </c>
      <c r="E398" s="16">
        <f>TRUNC(단가대비표!O132,0)</f>
        <v>0</v>
      </c>
      <c r="F398" s="16">
        <f t="shared" si="46"/>
        <v>0</v>
      </c>
      <c r="G398" s="16">
        <f>TRUNC(단가대비표!P132,0)</f>
        <v>0</v>
      </c>
      <c r="H398" s="16">
        <f t="shared" si="47"/>
        <v>0</v>
      </c>
      <c r="I398" s="16">
        <f>TRUNC(단가대비표!V132,0)</f>
        <v>0</v>
      </c>
      <c r="J398" s="16">
        <f t="shared" si="48"/>
        <v>0</v>
      </c>
      <c r="K398" s="16">
        <f t="shared" si="49"/>
        <v>0</v>
      </c>
      <c r="L398" s="16">
        <f t="shared" si="49"/>
        <v>0</v>
      </c>
      <c r="M398" s="17" t="s">
        <v>923</v>
      </c>
      <c r="N398" s="2" t="s">
        <v>924</v>
      </c>
      <c r="O398" s="2" t="s">
        <v>52</v>
      </c>
      <c r="P398" s="2" t="s">
        <v>52</v>
      </c>
      <c r="Q398" s="2" t="s">
        <v>910</v>
      </c>
      <c r="R398" s="2" t="s">
        <v>66</v>
      </c>
      <c r="S398" s="2" t="s">
        <v>66</v>
      </c>
      <c r="T398" s="2" t="s">
        <v>65</v>
      </c>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2" t="s">
        <v>52</v>
      </c>
      <c r="AS398" s="2" t="s">
        <v>52</v>
      </c>
      <c r="AT398" s="3"/>
      <c r="AU398" s="2" t="s">
        <v>925</v>
      </c>
      <c r="AV398" s="3">
        <v>203</v>
      </c>
    </row>
    <row r="399" spans="1:48" ht="30" customHeight="1" x14ac:dyDescent="0.3">
      <c r="A399" s="17" t="s">
        <v>926</v>
      </c>
      <c r="B399" s="17" t="s">
        <v>927</v>
      </c>
      <c r="C399" s="17" t="s">
        <v>914</v>
      </c>
      <c r="D399" s="15">
        <v>19.568000000000001</v>
      </c>
      <c r="E399" s="16">
        <f>TRUNC(단가대비표!O133,0)</f>
        <v>0</v>
      </c>
      <c r="F399" s="16">
        <f t="shared" si="46"/>
        <v>0</v>
      </c>
      <c r="G399" s="16">
        <f>TRUNC(단가대비표!P133,0)</f>
        <v>0</v>
      </c>
      <c r="H399" s="16">
        <f t="shared" si="47"/>
        <v>0</v>
      </c>
      <c r="I399" s="16">
        <f>TRUNC(단가대비표!V133,0)</f>
        <v>0</v>
      </c>
      <c r="J399" s="16">
        <f t="shared" si="48"/>
        <v>0</v>
      </c>
      <c r="K399" s="16">
        <f t="shared" si="49"/>
        <v>0</v>
      </c>
      <c r="L399" s="16">
        <f t="shared" si="49"/>
        <v>0</v>
      </c>
      <c r="M399" s="17" t="s">
        <v>928</v>
      </c>
      <c r="N399" s="2" t="s">
        <v>929</v>
      </c>
      <c r="O399" s="2" t="s">
        <v>52</v>
      </c>
      <c r="P399" s="2" t="s">
        <v>52</v>
      </c>
      <c r="Q399" s="2" t="s">
        <v>910</v>
      </c>
      <c r="R399" s="2" t="s">
        <v>66</v>
      </c>
      <c r="S399" s="2" t="s">
        <v>66</v>
      </c>
      <c r="T399" s="2" t="s">
        <v>65</v>
      </c>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2" t="s">
        <v>52</v>
      </c>
      <c r="AS399" s="2" t="s">
        <v>52</v>
      </c>
      <c r="AT399" s="3"/>
      <c r="AU399" s="2" t="s">
        <v>930</v>
      </c>
      <c r="AV399" s="3">
        <v>204</v>
      </c>
    </row>
    <row r="400" spans="1:48" ht="30" customHeight="1" x14ac:dyDescent="0.3">
      <c r="A400" s="17" t="s">
        <v>931</v>
      </c>
      <c r="B400" s="17" t="s">
        <v>927</v>
      </c>
      <c r="C400" s="17" t="s">
        <v>914</v>
      </c>
      <c r="D400" s="15">
        <v>19.568000000000001</v>
      </c>
      <c r="E400" s="16">
        <f>TRUNC(단가대비표!O134,0)</f>
        <v>0</v>
      </c>
      <c r="F400" s="16">
        <f t="shared" si="46"/>
        <v>0</v>
      </c>
      <c r="G400" s="16">
        <f>TRUNC(단가대비표!P134,0)</f>
        <v>0</v>
      </c>
      <c r="H400" s="16">
        <f t="shared" si="47"/>
        <v>0</v>
      </c>
      <c r="I400" s="16">
        <f>TRUNC(단가대비표!V134,0)</f>
        <v>0</v>
      </c>
      <c r="J400" s="16">
        <f t="shared" si="48"/>
        <v>0</v>
      </c>
      <c r="K400" s="16">
        <f t="shared" si="49"/>
        <v>0</v>
      </c>
      <c r="L400" s="16">
        <f t="shared" si="49"/>
        <v>0</v>
      </c>
      <c r="M400" s="17" t="s">
        <v>932</v>
      </c>
      <c r="N400" s="2" t="s">
        <v>933</v>
      </c>
      <c r="O400" s="2" t="s">
        <v>52</v>
      </c>
      <c r="P400" s="2" t="s">
        <v>52</v>
      </c>
      <c r="Q400" s="2" t="s">
        <v>910</v>
      </c>
      <c r="R400" s="2" t="s">
        <v>66</v>
      </c>
      <c r="S400" s="2" t="s">
        <v>66</v>
      </c>
      <c r="T400" s="2" t="s">
        <v>65</v>
      </c>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2" t="s">
        <v>52</v>
      </c>
      <c r="AS400" s="2" t="s">
        <v>52</v>
      </c>
      <c r="AT400" s="3"/>
      <c r="AU400" s="2" t="s">
        <v>934</v>
      </c>
      <c r="AV400" s="3">
        <v>205</v>
      </c>
    </row>
    <row r="401" spans="1:48" ht="30" customHeight="1" x14ac:dyDescent="0.3">
      <c r="A401" s="17" t="s">
        <v>935</v>
      </c>
      <c r="B401" s="17" t="s">
        <v>936</v>
      </c>
      <c r="C401" s="17" t="s">
        <v>914</v>
      </c>
      <c r="D401" s="15">
        <v>18.663</v>
      </c>
      <c r="E401" s="16">
        <f>TRUNC(단가대비표!O135,0)</f>
        <v>0</v>
      </c>
      <c r="F401" s="16">
        <f t="shared" si="46"/>
        <v>0</v>
      </c>
      <c r="G401" s="16">
        <f>TRUNC(단가대비표!P135,0)</f>
        <v>0</v>
      </c>
      <c r="H401" s="16">
        <f t="shared" si="47"/>
        <v>0</v>
      </c>
      <c r="I401" s="16">
        <f>TRUNC(단가대비표!V135,0)</f>
        <v>0</v>
      </c>
      <c r="J401" s="16">
        <f t="shared" si="48"/>
        <v>0</v>
      </c>
      <c r="K401" s="16">
        <f t="shared" si="49"/>
        <v>0</v>
      </c>
      <c r="L401" s="16">
        <f t="shared" si="49"/>
        <v>0</v>
      </c>
      <c r="M401" s="17" t="s">
        <v>937</v>
      </c>
      <c r="N401" s="2" t="s">
        <v>938</v>
      </c>
      <c r="O401" s="2" t="s">
        <v>52</v>
      </c>
      <c r="P401" s="2" t="s">
        <v>52</v>
      </c>
      <c r="Q401" s="2" t="s">
        <v>910</v>
      </c>
      <c r="R401" s="2" t="s">
        <v>66</v>
      </c>
      <c r="S401" s="2" t="s">
        <v>66</v>
      </c>
      <c r="T401" s="2" t="s">
        <v>65</v>
      </c>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2" t="s">
        <v>52</v>
      </c>
      <c r="AS401" s="2" t="s">
        <v>52</v>
      </c>
      <c r="AT401" s="3"/>
      <c r="AU401" s="2" t="s">
        <v>939</v>
      </c>
      <c r="AV401" s="3">
        <v>206</v>
      </c>
    </row>
    <row r="402" spans="1:48" ht="30" customHeight="1" x14ac:dyDescent="0.3">
      <c r="A402" s="17" t="s">
        <v>940</v>
      </c>
      <c r="B402" s="17" t="s">
        <v>936</v>
      </c>
      <c r="C402" s="17" t="s">
        <v>914</v>
      </c>
      <c r="D402" s="15">
        <v>18.663</v>
      </c>
      <c r="E402" s="16">
        <f>TRUNC(단가대비표!O136,0)</f>
        <v>0</v>
      </c>
      <c r="F402" s="16">
        <f t="shared" si="46"/>
        <v>0</v>
      </c>
      <c r="G402" s="16">
        <f>TRUNC(단가대비표!P136,0)</f>
        <v>0</v>
      </c>
      <c r="H402" s="16">
        <f t="shared" si="47"/>
        <v>0</v>
      </c>
      <c r="I402" s="16">
        <f>TRUNC(단가대비표!V136,0)</f>
        <v>0</v>
      </c>
      <c r="J402" s="16">
        <f t="shared" si="48"/>
        <v>0</v>
      </c>
      <c r="K402" s="16">
        <f t="shared" si="49"/>
        <v>0</v>
      </c>
      <c r="L402" s="16">
        <f t="shared" si="49"/>
        <v>0</v>
      </c>
      <c r="M402" s="17" t="s">
        <v>941</v>
      </c>
      <c r="N402" s="2" t="s">
        <v>942</v>
      </c>
      <c r="O402" s="2" t="s">
        <v>52</v>
      </c>
      <c r="P402" s="2" t="s">
        <v>52</v>
      </c>
      <c r="Q402" s="2" t="s">
        <v>910</v>
      </c>
      <c r="R402" s="2" t="s">
        <v>66</v>
      </c>
      <c r="S402" s="2" t="s">
        <v>66</v>
      </c>
      <c r="T402" s="2" t="s">
        <v>65</v>
      </c>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2" t="s">
        <v>52</v>
      </c>
      <c r="AS402" s="2" t="s">
        <v>52</v>
      </c>
      <c r="AT402" s="3"/>
      <c r="AU402" s="2" t="s">
        <v>943</v>
      </c>
      <c r="AV402" s="3">
        <v>207</v>
      </c>
    </row>
    <row r="403" spans="1:48" ht="30" customHeight="1" x14ac:dyDescent="0.3">
      <c r="A403" s="15"/>
      <c r="B403" s="15"/>
      <c r="C403" s="15"/>
      <c r="D403" s="15"/>
      <c r="E403" s="16"/>
      <c r="F403" s="16"/>
      <c r="G403" s="16"/>
      <c r="H403" s="16"/>
      <c r="I403" s="16"/>
      <c r="J403" s="16"/>
      <c r="K403" s="16"/>
      <c r="L403" s="16"/>
      <c r="M403" s="15"/>
      <c r="Q403" s="1" t="s">
        <v>910</v>
      </c>
    </row>
    <row r="404" spans="1:48" ht="30" customHeight="1" x14ac:dyDescent="0.3">
      <c r="A404" s="15"/>
      <c r="B404" s="15"/>
      <c r="C404" s="15"/>
      <c r="D404" s="15"/>
      <c r="E404" s="16"/>
      <c r="F404" s="16"/>
      <c r="G404" s="16"/>
      <c r="H404" s="16"/>
      <c r="I404" s="16"/>
      <c r="J404" s="16"/>
      <c r="K404" s="16"/>
      <c r="L404" s="16"/>
      <c r="M404" s="15"/>
      <c r="Q404" s="1" t="s">
        <v>910</v>
      </c>
    </row>
    <row r="405" spans="1:48" ht="30" customHeight="1" x14ac:dyDescent="0.3">
      <c r="A405" s="15"/>
      <c r="B405" s="15"/>
      <c r="C405" s="15"/>
      <c r="D405" s="15"/>
      <c r="E405" s="16"/>
      <c r="F405" s="16"/>
      <c r="G405" s="16"/>
      <c r="H405" s="16"/>
      <c r="I405" s="16"/>
      <c r="J405" s="16"/>
      <c r="K405" s="16"/>
      <c r="L405" s="16"/>
      <c r="M405" s="15"/>
      <c r="Q405" s="1" t="s">
        <v>910</v>
      </c>
    </row>
    <row r="406" spans="1:48" ht="30" customHeight="1" x14ac:dyDescent="0.3">
      <c r="A406" s="15"/>
      <c r="B406" s="15"/>
      <c r="C406" s="15"/>
      <c r="D406" s="15"/>
      <c r="E406" s="16"/>
      <c r="F406" s="16"/>
      <c r="G406" s="16"/>
      <c r="H406" s="16"/>
      <c r="I406" s="16"/>
      <c r="J406" s="16"/>
      <c r="K406" s="16"/>
      <c r="L406" s="16"/>
      <c r="M406" s="15"/>
      <c r="Q406" s="1" t="s">
        <v>910</v>
      </c>
    </row>
    <row r="407" spans="1:48" ht="30" customHeight="1" x14ac:dyDescent="0.3">
      <c r="A407" s="15"/>
      <c r="B407" s="15"/>
      <c r="C407" s="15"/>
      <c r="D407" s="15"/>
      <c r="E407" s="16"/>
      <c r="F407" s="16"/>
      <c r="G407" s="16"/>
      <c r="H407" s="16"/>
      <c r="I407" s="16"/>
      <c r="J407" s="16"/>
      <c r="K407" s="16"/>
      <c r="L407" s="16"/>
      <c r="M407" s="15"/>
      <c r="Q407" s="1" t="s">
        <v>910</v>
      </c>
    </row>
    <row r="408" spans="1:48" ht="30" customHeight="1" x14ac:dyDescent="0.3">
      <c r="A408" s="15"/>
      <c r="B408" s="15"/>
      <c r="C408" s="15"/>
      <c r="D408" s="15"/>
      <c r="E408" s="16"/>
      <c r="F408" s="16"/>
      <c r="G408" s="16"/>
      <c r="H408" s="16"/>
      <c r="I408" s="16"/>
      <c r="J408" s="16"/>
      <c r="K408" s="16"/>
      <c r="L408" s="16"/>
      <c r="M408" s="15"/>
      <c r="Q408" s="1" t="s">
        <v>910</v>
      </c>
    </row>
    <row r="409" spans="1:48" ht="30" customHeight="1" x14ac:dyDescent="0.3">
      <c r="A409" s="15"/>
      <c r="B409" s="15"/>
      <c r="C409" s="15"/>
      <c r="D409" s="15"/>
      <c r="E409" s="16"/>
      <c r="F409" s="16"/>
      <c r="G409" s="16"/>
      <c r="H409" s="16"/>
      <c r="I409" s="16"/>
      <c r="J409" s="16"/>
      <c r="K409" s="16"/>
      <c r="L409" s="16"/>
      <c r="M409" s="15"/>
      <c r="Q409" s="1" t="s">
        <v>910</v>
      </c>
    </row>
    <row r="410" spans="1:48" ht="30" customHeight="1" x14ac:dyDescent="0.3">
      <c r="A410" s="15"/>
      <c r="B410" s="15"/>
      <c r="C410" s="15"/>
      <c r="D410" s="15"/>
      <c r="E410" s="16"/>
      <c r="F410" s="16"/>
      <c r="G410" s="16"/>
      <c r="H410" s="16"/>
      <c r="I410" s="16"/>
      <c r="J410" s="16"/>
      <c r="K410" s="16"/>
      <c r="L410" s="16"/>
      <c r="M410" s="15"/>
      <c r="Q410" s="1" t="s">
        <v>910</v>
      </c>
    </row>
    <row r="411" spans="1:48" ht="30" customHeight="1" x14ac:dyDescent="0.3">
      <c r="A411" s="15"/>
      <c r="B411" s="15"/>
      <c r="C411" s="15"/>
      <c r="D411" s="15"/>
      <c r="E411" s="16"/>
      <c r="F411" s="16"/>
      <c r="G411" s="16"/>
      <c r="H411" s="16"/>
      <c r="I411" s="16"/>
      <c r="J411" s="16"/>
      <c r="K411" s="16"/>
      <c r="L411" s="16"/>
      <c r="M411" s="15"/>
      <c r="Q411" s="1" t="s">
        <v>910</v>
      </c>
    </row>
    <row r="412" spans="1:48" ht="30" customHeight="1" x14ac:dyDescent="0.3">
      <c r="A412" s="15"/>
      <c r="B412" s="15"/>
      <c r="C412" s="15"/>
      <c r="D412" s="15"/>
      <c r="E412" s="16"/>
      <c r="F412" s="16"/>
      <c r="G412" s="16"/>
      <c r="H412" s="16"/>
      <c r="I412" s="16"/>
      <c r="J412" s="16"/>
      <c r="K412" s="16"/>
      <c r="L412" s="16"/>
      <c r="M412" s="15"/>
      <c r="Q412" s="1" t="s">
        <v>910</v>
      </c>
    </row>
    <row r="413" spans="1:48" ht="30" customHeight="1" x14ac:dyDescent="0.3">
      <c r="A413" s="15"/>
      <c r="B413" s="15"/>
      <c r="C413" s="15"/>
      <c r="D413" s="15"/>
      <c r="E413" s="16"/>
      <c r="F413" s="16"/>
      <c r="G413" s="16"/>
      <c r="H413" s="16"/>
      <c r="I413" s="16"/>
      <c r="J413" s="16"/>
      <c r="K413" s="16"/>
      <c r="L413" s="16"/>
      <c r="M413" s="15"/>
      <c r="Q413" s="1" t="s">
        <v>910</v>
      </c>
    </row>
    <row r="414" spans="1:48" ht="30" customHeight="1" x14ac:dyDescent="0.3">
      <c r="A414" s="15"/>
      <c r="B414" s="15"/>
      <c r="C414" s="15"/>
      <c r="D414" s="15"/>
      <c r="E414" s="16"/>
      <c r="F414" s="16"/>
      <c r="G414" s="16"/>
      <c r="H414" s="16"/>
      <c r="I414" s="16"/>
      <c r="J414" s="16"/>
      <c r="K414" s="16"/>
      <c r="L414" s="16"/>
      <c r="M414" s="15"/>
      <c r="Q414" s="1" t="s">
        <v>910</v>
      </c>
    </row>
    <row r="415" spans="1:48" ht="30" customHeight="1" x14ac:dyDescent="0.3">
      <c r="A415" s="15"/>
      <c r="B415" s="15"/>
      <c r="C415" s="15"/>
      <c r="D415" s="15"/>
      <c r="E415" s="16"/>
      <c r="F415" s="16"/>
      <c r="G415" s="16"/>
      <c r="H415" s="16"/>
      <c r="I415" s="16"/>
      <c r="J415" s="16"/>
      <c r="K415" s="16"/>
      <c r="L415" s="16"/>
      <c r="M415" s="15"/>
      <c r="Q415" s="1" t="s">
        <v>910</v>
      </c>
    </row>
    <row r="416" spans="1:48" ht="30" customHeight="1" x14ac:dyDescent="0.3">
      <c r="A416" s="15"/>
      <c r="B416" s="15"/>
      <c r="C416" s="15"/>
      <c r="D416" s="15"/>
      <c r="E416" s="16"/>
      <c r="F416" s="16"/>
      <c r="G416" s="16"/>
      <c r="H416" s="16"/>
      <c r="I416" s="16"/>
      <c r="J416" s="16"/>
      <c r="K416" s="16"/>
      <c r="L416" s="16"/>
      <c r="M416" s="15"/>
      <c r="Q416" s="1" t="s">
        <v>910</v>
      </c>
    </row>
    <row r="417" spans="1:48" ht="30" customHeight="1" x14ac:dyDescent="0.3">
      <c r="A417" s="17" t="s">
        <v>96</v>
      </c>
      <c r="B417" s="15"/>
      <c r="C417" s="15"/>
      <c r="D417" s="15"/>
      <c r="E417" s="16"/>
      <c r="F417" s="16">
        <f>SUMIF(Q396:Q416,"01010114",F396:F416)</f>
        <v>0</v>
      </c>
      <c r="G417" s="16"/>
      <c r="H417" s="16">
        <f>SUMIF(Q396:Q416,"01010114",H396:H416)</f>
        <v>0</v>
      </c>
      <c r="I417" s="16"/>
      <c r="J417" s="16">
        <f>SUMIF(Q396:Q416,"01010114",J396:J416)</f>
        <v>0</v>
      </c>
      <c r="K417" s="16"/>
      <c r="L417" s="16">
        <f>SUMIF(Q396:Q416,"01010114",L396:L416)</f>
        <v>0</v>
      </c>
      <c r="M417" s="15"/>
      <c r="N417" t="s">
        <v>97</v>
      </c>
    </row>
    <row r="418" spans="1:48" ht="30" customHeight="1" x14ac:dyDescent="0.3">
      <c r="A418" s="17" t="s">
        <v>946</v>
      </c>
      <c r="B418" s="17" t="s">
        <v>52</v>
      </c>
      <c r="C418" s="15"/>
      <c r="D418" s="15"/>
      <c r="E418" s="16"/>
      <c r="F418" s="16"/>
      <c r="G418" s="16"/>
      <c r="H418" s="16"/>
      <c r="I418" s="16"/>
      <c r="J418" s="16"/>
      <c r="K418" s="16"/>
      <c r="L418" s="16"/>
      <c r="M418" s="15"/>
      <c r="N418" s="3"/>
      <c r="O418" s="3"/>
      <c r="P418" s="3"/>
      <c r="Q418" s="2" t="s">
        <v>947</v>
      </c>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3"/>
      <c r="AS418" s="3"/>
      <c r="AT418" s="3"/>
      <c r="AU418" s="3"/>
      <c r="AV418" s="3"/>
    </row>
    <row r="419" spans="1:48" ht="30" customHeight="1" x14ac:dyDescent="0.3">
      <c r="A419" s="17" t="s">
        <v>948</v>
      </c>
      <c r="B419" s="17" t="s">
        <v>52</v>
      </c>
      <c r="C419" s="17" t="s">
        <v>949</v>
      </c>
      <c r="D419" s="15">
        <v>1</v>
      </c>
      <c r="E419" s="16">
        <f>TRUNC(단가대비표!O165,0)</f>
        <v>0</v>
      </c>
      <c r="F419" s="16">
        <f>TRUNC(E419*D419, 0)</f>
        <v>0</v>
      </c>
      <c r="G419" s="16">
        <f>TRUNC(단가대비표!P165,0)</f>
        <v>0</v>
      </c>
      <c r="H419" s="16">
        <f>TRUNC(G419*D419, 0)</f>
        <v>0</v>
      </c>
      <c r="I419" s="16">
        <f>TRUNC(단가대비표!V165,0)</f>
        <v>0</v>
      </c>
      <c r="J419" s="16">
        <f>TRUNC(I419*D419, 0)</f>
        <v>0</v>
      </c>
      <c r="K419" s="16">
        <f>TRUNC(E419+G419+I419, 0)</f>
        <v>0</v>
      </c>
      <c r="L419" s="16">
        <f>TRUNC(F419+H419+J419, 0)</f>
        <v>0</v>
      </c>
      <c r="M419" s="17" t="s">
        <v>950</v>
      </c>
      <c r="N419" s="2" t="s">
        <v>951</v>
      </c>
      <c r="O419" s="2" t="s">
        <v>52</v>
      </c>
      <c r="P419" s="2" t="s">
        <v>52</v>
      </c>
      <c r="Q419" s="2" t="s">
        <v>947</v>
      </c>
      <c r="R419" s="2" t="s">
        <v>66</v>
      </c>
      <c r="S419" s="2" t="s">
        <v>66</v>
      </c>
      <c r="T419" s="2" t="s">
        <v>65</v>
      </c>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2" t="s">
        <v>52</v>
      </c>
      <c r="AS419" s="2" t="s">
        <v>52</v>
      </c>
      <c r="AT419" s="3"/>
      <c r="AU419" s="2" t="s">
        <v>952</v>
      </c>
      <c r="AV419" s="3">
        <v>215</v>
      </c>
    </row>
    <row r="420" spans="1:48" ht="30" customHeight="1" x14ac:dyDescent="0.3">
      <c r="A420" s="15"/>
      <c r="B420" s="15"/>
      <c r="C420" s="15"/>
      <c r="D420" s="15"/>
      <c r="E420" s="16"/>
      <c r="F420" s="16"/>
      <c r="G420" s="16"/>
      <c r="H420" s="16"/>
      <c r="I420" s="16"/>
      <c r="J420" s="16"/>
      <c r="K420" s="16"/>
      <c r="L420" s="16"/>
      <c r="M420" s="15"/>
      <c r="Q420" s="1" t="s">
        <v>947</v>
      </c>
    </row>
    <row r="421" spans="1:48" ht="30" customHeight="1" x14ac:dyDescent="0.3">
      <c r="A421" s="15"/>
      <c r="B421" s="15"/>
      <c r="C421" s="15"/>
      <c r="D421" s="15"/>
      <c r="E421" s="16"/>
      <c r="F421" s="16"/>
      <c r="G421" s="16"/>
      <c r="H421" s="16"/>
      <c r="I421" s="16"/>
      <c r="J421" s="16"/>
      <c r="K421" s="16"/>
      <c r="L421" s="16"/>
      <c r="M421" s="15"/>
      <c r="Q421" s="1" t="s">
        <v>947</v>
      </c>
    </row>
    <row r="422" spans="1:48" ht="30" customHeight="1" x14ac:dyDescent="0.3">
      <c r="A422" s="15"/>
      <c r="B422" s="15"/>
      <c r="C422" s="15"/>
      <c r="D422" s="15"/>
      <c r="E422" s="16"/>
      <c r="F422" s="16"/>
      <c r="G422" s="16"/>
      <c r="H422" s="16"/>
      <c r="I422" s="16"/>
      <c r="J422" s="16"/>
      <c r="K422" s="16"/>
      <c r="L422" s="16"/>
      <c r="M422" s="15"/>
      <c r="Q422" s="1" t="s">
        <v>947</v>
      </c>
    </row>
    <row r="423" spans="1:48" ht="30" customHeight="1" x14ac:dyDescent="0.3">
      <c r="A423" s="15"/>
      <c r="B423" s="15"/>
      <c r="C423" s="15"/>
      <c r="D423" s="15"/>
      <c r="E423" s="16"/>
      <c r="F423" s="16"/>
      <c r="G423" s="16"/>
      <c r="H423" s="16"/>
      <c r="I423" s="16"/>
      <c r="J423" s="16"/>
      <c r="K423" s="16"/>
      <c r="L423" s="16"/>
      <c r="M423" s="15"/>
      <c r="Q423" s="1" t="s">
        <v>947</v>
      </c>
    </row>
    <row r="424" spans="1:48" ht="30" customHeight="1" x14ac:dyDescent="0.3">
      <c r="A424" s="15"/>
      <c r="B424" s="15"/>
      <c r="C424" s="15"/>
      <c r="D424" s="15"/>
      <c r="E424" s="16"/>
      <c r="F424" s="16"/>
      <c r="G424" s="16"/>
      <c r="H424" s="16"/>
      <c r="I424" s="16"/>
      <c r="J424" s="16"/>
      <c r="K424" s="16"/>
      <c r="L424" s="16"/>
      <c r="M424" s="15"/>
      <c r="Q424" s="1" t="s">
        <v>947</v>
      </c>
    </row>
    <row r="425" spans="1:48" ht="30" customHeight="1" x14ac:dyDescent="0.3">
      <c r="A425" s="15"/>
      <c r="B425" s="15"/>
      <c r="C425" s="15"/>
      <c r="D425" s="15"/>
      <c r="E425" s="16"/>
      <c r="F425" s="16"/>
      <c r="G425" s="16"/>
      <c r="H425" s="16"/>
      <c r="I425" s="16"/>
      <c r="J425" s="16"/>
      <c r="K425" s="16"/>
      <c r="L425" s="16"/>
      <c r="M425" s="15"/>
      <c r="Q425" s="1" t="s">
        <v>947</v>
      </c>
    </row>
    <row r="426" spans="1:48" ht="30" customHeight="1" x14ac:dyDescent="0.3">
      <c r="A426" s="15"/>
      <c r="B426" s="15"/>
      <c r="C426" s="15"/>
      <c r="D426" s="15"/>
      <c r="E426" s="16"/>
      <c r="F426" s="16"/>
      <c r="G426" s="16"/>
      <c r="H426" s="16"/>
      <c r="I426" s="16"/>
      <c r="J426" s="16"/>
      <c r="K426" s="16"/>
      <c r="L426" s="16"/>
      <c r="M426" s="15"/>
      <c r="Q426" s="1" t="s">
        <v>947</v>
      </c>
    </row>
    <row r="427" spans="1:48" ht="30" customHeight="1" x14ac:dyDescent="0.3">
      <c r="A427" s="15"/>
      <c r="B427" s="15"/>
      <c r="C427" s="15"/>
      <c r="D427" s="15"/>
      <c r="E427" s="16"/>
      <c r="F427" s="16"/>
      <c r="G427" s="16"/>
      <c r="H427" s="16"/>
      <c r="I427" s="16"/>
      <c r="J427" s="16"/>
      <c r="K427" s="16"/>
      <c r="L427" s="16"/>
      <c r="M427" s="15"/>
      <c r="Q427" s="1" t="s">
        <v>947</v>
      </c>
    </row>
    <row r="428" spans="1:48" ht="30" customHeight="1" x14ac:dyDescent="0.3">
      <c r="A428" s="15"/>
      <c r="B428" s="15"/>
      <c r="C428" s="15"/>
      <c r="D428" s="15"/>
      <c r="E428" s="16"/>
      <c r="F428" s="16"/>
      <c r="G428" s="16"/>
      <c r="H428" s="16"/>
      <c r="I428" s="16"/>
      <c r="J428" s="16"/>
      <c r="K428" s="16"/>
      <c r="L428" s="16"/>
      <c r="M428" s="15"/>
      <c r="Q428" s="1" t="s">
        <v>947</v>
      </c>
    </row>
    <row r="429" spans="1:48" ht="30" customHeight="1" x14ac:dyDescent="0.3">
      <c r="A429" s="15"/>
      <c r="B429" s="15"/>
      <c r="C429" s="15"/>
      <c r="D429" s="15"/>
      <c r="E429" s="16"/>
      <c r="F429" s="16"/>
      <c r="G429" s="16"/>
      <c r="H429" s="16"/>
      <c r="I429" s="16"/>
      <c r="J429" s="16"/>
      <c r="K429" s="16"/>
      <c r="L429" s="16"/>
      <c r="M429" s="15"/>
      <c r="Q429" s="1" t="s">
        <v>947</v>
      </c>
    </row>
    <row r="430" spans="1:48" ht="30" customHeight="1" x14ac:dyDescent="0.3">
      <c r="A430" s="15"/>
      <c r="B430" s="15"/>
      <c r="C430" s="15"/>
      <c r="D430" s="15"/>
      <c r="E430" s="16"/>
      <c r="F430" s="16"/>
      <c r="G430" s="16"/>
      <c r="H430" s="16"/>
      <c r="I430" s="16"/>
      <c r="J430" s="16"/>
      <c r="K430" s="16"/>
      <c r="L430" s="16"/>
      <c r="M430" s="15"/>
      <c r="Q430" s="1" t="s">
        <v>947</v>
      </c>
    </row>
    <row r="431" spans="1:48" ht="30" customHeight="1" x14ac:dyDescent="0.3">
      <c r="A431" s="15"/>
      <c r="B431" s="15"/>
      <c r="C431" s="15"/>
      <c r="D431" s="15"/>
      <c r="E431" s="16"/>
      <c r="F431" s="16"/>
      <c r="G431" s="16"/>
      <c r="H431" s="16"/>
      <c r="I431" s="16"/>
      <c r="J431" s="16"/>
      <c r="K431" s="16"/>
      <c r="L431" s="16"/>
      <c r="M431" s="15"/>
      <c r="Q431" s="1" t="s">
        <v>947</v>
      </c>
    </row>
    <row r="432" spans="1:48" ht="30" customHeight="1" x14ac:dyDescent="0.3">
      <c r="A432" s="15"/>
      <c r="B432" s="15"/>
      <c r="C432" s="15"/>
      <c r="D432" s="15"/>
      <c r="E432" s="16"/>
      <c r="F432" s="16"/>
      <c r="G432" s="16"/>
      <c r="H432" s="16"/>
      <c r="I432" s="16"/>
      <c r="J432" s="16"/>
      <c r="K432" s="16"/>
      <c r="L432" s="16"/>
      <c r="M432" s="15"/>
      <c r="Q432" s="1" t="s">
        <v>947</v>
      </c>
    </row>
    <row r="433" spans="1:17" ht="30" customHeight="1" x14ac:dyDescent="0.3">
      <c r="A433" s="15"/>
      <c r="B433" s="15"/>
      <c r="C433" s="15"/>
      <c r="D433" s="15"/>
      <c r="E433" s="16"/>
      <c r="F433" s="16"/>
      <c r="G433" s="16"/>
      <c r="H433" s="16"/>
      <c r="I433" s="16"/>
      <c r="J433" s="16"/>
      <c r="K433" s="16"/>
      <c r="L433" s="16"/>
      <c r="M433" s="15"/>
      <c r="Q433" s="1" t="s">
        <v>947</v>
      </c>
    </row>
    <row r="434" spans="1:17" ht="30" customHeight="1" x14ac:dyDescent="0.3">
      <c r="A434" s="15"/>
      <c r="B434" s="15"/>
      <c r="C434" s="15"/>
      <c r="D434" s="15"/>
      <c r="E434" s="16"/>
      <c r="F434" s="16"/>
      <c r="G434" s="16"/>
      <c r="H434" s="16"/>
      <c r="I434" s="16"/>
      <c r="J434" s="16"/>
      <c r="K434" s="16"/>
      <c r="L434" s="16"/>
      <c r="M434" s="15"/>
      <c r="Q434" s="1" t="s">
        <v>947</v>
      </c>
    </row>
    <row r="435" spans="1:17" ht="30" customHeight="1" x14ac:dyDescent="0.3">
      <c r="A435" s="15"/>
      <c r="B435" s="15"/>
      <c r="C435" s="15"/>
      <c r="D435" s="15"/>
      <c r="E435" s="16"/>
      <c r="F435" s="16"/>
      <c r="G435" s="16"/>
      <c r="H435" s="16"/>
      <c r="I435" s="16"/>
      <c r="J435" s="16"/>
      <c r="K435" s="16"/>
      <c r="L435" s="16"/>
      <c r="M435" s="15"/>
      <c r="Q435" s="1" t="s">
        <v>947</v>
      </c>
    </row>
    <row r="436" spans="1:17" ht="30" customHeight="1" x14ac:dyDescent="0.3">
      <c r="A436" s="15"/>
      <c r="B436" s="15"/>
      <c r="C436" s="15"/>
      <c r="D436" s="15"/>
      <c r="E436" s="16"/>
      <c r="F436" s="16"/>
      <c r="G436" s="16"/>
      <c r="H436" s="16"/>
      <c r="I436" s="16"/>
      <c r="J436" s="16"/>
      <c r="K436" s="16"/>
      <c r="L436" s="16"/>
      <c r="M436" s="15"/>
      <c r="Q436" s="1" t="s">
        <v>947</v>
      </c>
    </row>
    <row r="437" spans="1:17" ht="30" customHeight="1" x14ac:dyDescent="0.3">
      <c r="A437" s="15"/>
      <c r="B437" s="15"/>
      <c r="C437" s="15"/>
      <c r="D437" s="15"/>
      <c r="E437" s="16"/>
      <c r="F437" s="16"/>
      <c r="G437" s="16"/>
      <c r="H437" s="16"/>
      <c r="I437" s="16"/>
      <c r="J437" s="16"/>
      <c r="K437" s="16"/>
      <c r="L437" s="16"/>
      <c r="M437" s="15"/>
      <c r="Q437" s="1" t="s">
        <v>947</v>
      </c>
    </row>
    <row r="438" spans="1:17" ht="30" customHeight="1" x14ac:dyDescent="0.3">
      <c r="A438" s="15"/>
      <c r="B438" s="15"/>
      <c r="C438" s="15"/>
      <c r="D438" s="15"/>
      <c r="E438" s="16"/>
      <c r="F438" s="16"/>
      <c r="G438" s="16"/>
      <c r="H438" s="16"/>
      <c r="I438" s="16"/>
      <c r="J438" s="16"/>
      <c r="K438" s="16"/>
      <c r="L438" s="16"/>
      <c r="M438" s="15"/>
      <c r="Q438" s="1" t="s">
        <v>947</v>
      </c>
    </row>
    <row r="439" spans="1:17" ht="30" customHeight="1" x14ac:dyDescent="0.3">
      <c r="A439" s="15"/>
      <c r="B439" s="15"/>
      <c r="C439" s="15"/>
      <c r="D439" s="15"/>
      <c r="E439" s="16"/>
      <c r="F439" s="16"/>
      <c r="G439" s="16"/>
      <c r="H439" s="16"/>
      <c r="I439" s="16"/>
      <c r="J439" s="16"/>
      <c r="K439" s="16"/>
      <c r="L439" s="16"/>
      <c r="M439" s="15"/>
      <c r="Q439" s="1" t="s">
        <v>947</v>
      </c>
    </row>
    <row r="440" spans="1:17" ht="30" customHeight="1" x14ac:dyDescent="0.3">
      <c r="A440" s="17" t="s">
        <v>96</v>
      </c>
      <c r="B440" s="15"/>
      <c r="C440" s="15"/>
      <c r="D440" s="15"/>
      <c r="E440" s="16"/>
      <c r="F440" s="16">
        <f>SUMIF(Q419:Q439,"010201",F419:F439)</f>
        <v>0</v>
      </c>
      <c r="G440" s="16"/>
      <c r="H440" s="16">
        <f>SUMIF(Q419:Q439,"010201",H419:H439)</f>
        <v>0</v>
      </c>
      <c r="I440" s="16"/>
      <c r="J440" s="16">
        <f>SUMIF(Q419:Q439,"010201",J419:J439)</f>
        <v>0</v>
      </c>
      <c r="K440" s="16"/>
      <c r="L440" s="16">
        <f>SUMIF(Q419:Q439,"010201",L419:L439)</f>
        <v>0</v>
      </c>
      <c r="M440" s="15"/>
      <c r="N440" t="s">
        <v>97</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r:id="rId1"/>
  <rowBreaks count="15" manualBreakCount="15">
    <brk id="26" max="16383" man="1"/>
    <brk id="49" max="16383" man="1"/>
    <brk id="95" max="16383" man="1"/>
    <brk id="118" max="16383" man="1"/>
    <brk id="164" max="16383" man="1"/>
    <brk id="187" max="16383" man="1"/>
    <brk id="233" max="16383" man="1"/>
    <brk id="256" max="16383" man="1"/>
    <brk id="279" max="16383" man="1"/>
    <brk id="302" max="16383" man="1"/>
    <brk id="325" max="16383" man="1"/>
    <brk id="371" max="16383" man="1"/>
    <brk id="394" max="16383" man="1"/>
    <brk id="417" max="16383" man="1"/>
    <brk id="44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215"/>
  <sheetViews>
    <sheetView view="pageBreakPreview" topLeftCell="B39" zoomScaleNormal="100" zoomScaleSheetLayoutView="100" workbookViewId="0">
      <selection activeCell="F10" sqref="F10"/>
    </sheetView>
  </sheetViews>
  <sheetFormatPr defaultRowHeight="16.5" x14ac:dyDescent="0.3"/>
  <cols>
    <col min="1" max="1" width="11.625" hidden="1" customWidth="1"/>
    <col min="2" max="3" width="30.625" customWidth="1"/>
    <col min="4" max="4" width="4.625" customWidth="1"/>
    <col min="5" max="8" width="13.625" customWidth="1"/>
    <col min="9" max="9" width="8.625" customWidth="1"/>
    <col min="10" max="10" width="12.625" customWidth="1"/>
    <col min="11" max="12" width="2.625" hidden="1" customWidth="1"/>
    <col min="13" max="13" width="20.625" customWidth="1"/>
    <col min="14" max="14" width="2.625" hidden="1" customWidth="1"/>
  </cols>
  <sheetData>
    <row r="1" spans="1:14" ht="30" customHeight="1" x14ac:dyDescent="0.3">
      <c r="A1" s="5"/>
      <c r="B1" s="4" t="s">
        <v>953</v>
      </c>
      <c r="C1" s="5"/>
      <c r="D1" s="5"/>
      <c r="E1" s="5"/>
      <c r="F1" s="5"/>
      <c r="G1" s="5"/>
      <c r="H1" s="5"/>
      <c r="I1" s="5"/>
      <c r="J1" s="5"/>
      <c r="K1" s="5"/>
      <c r="L1" s="5"/>
      <c r="M1" s="5"/>
    </row>
    <row r="2" spans="1:14" ht="30" customHeight="1" x14ac:dyDescent="0.3">
      <c r="A2" s="18"/>
      <c r="B2" s="19" t="s">
        <v>1</v>
      </c>
      <c r="C2" s="7"/>
      <c r="D2" s="7"/>
      <c r="E2" s="7"/>
      <c r="F2" s="7"/>
      <c r="G2" s="7"/>
      <c r="H2" s="7"/>
      <c r="I2" s="7"/>
      <c r="J2" s="7"/>
      <c r="K2" s="7"/>
      <c r="L2" s="7"/>
      <c r="M2" s="8"/>
    </row>
    <row r="3" spans="1:14" ht="30" customHeight="1" x14ac:dyDescent="0.3">
      <c r="A3" s="10" t="s">
        <v>954</v>
      </c>
      <c r="B3" s="10" t="s">
        <v>2</v>
      </c>
      <c r="C3" s="10" t="s">
        <v>3</v>
      </c>
      <c r="D3" s="10" t="s">
        <v>4</v>
      </c>
      <c r="E3" s="10" t="s">
        <v>955</v>
      </c>
      <c r="F3" s="10" t="s">
        <v>956</v>
      </c>
      <c r="G3" s="10" t="s">
        <v>957</v>
      </c>
      <c r="H3" s="10" t="s">
        <v>958</v>
      </c>
      <c r="I3" s="10" t="s">
        <v>959</v>
      </c>
      <c r="J3" s="10" t="s">
        <v>960</v>
      </c>
      <c r="K3" s="10" t="s">
        <v>961</v>
      </c>
      <c r="L3" s="10" t="s">
        <v>962</v>
      </c>
      <c r="M3" s="10" t="s">
        <v>963</v>
      </c>
      <c r="N3" s="1" t="s">
        <v>964</v>
      </c>
    </row>
    <row r="4" spans="1:14" ht="30" customHeight="1" x14ac:dyDescent="0.3">
      <c r="A4" s="17" t="s">
        <v>64</v>
      </c>
      <c r="B4" s="17" t="s">
        <v>60</v>
      </c>
      <c r="C4" s="17" t="s">
        <v>61</v>
      </c>
      <c r="D4" s="17" t="s">
        <v>62</v>
      </c>
      <c r="E4" s="27">
        <f>일위대가!F6</f>
        <v>0</v>
      </c>
      <c r="F4" s="27">
        <f>일위대가!H6</f>
        <v>0</v>
      </c>
      <c r="G4" s="27">
        <f>일위대가!J6</f>
        <v>0</v>
      </c>
      <c r="H4" s="27">
        <f t="shared" ref="H4:H67" si="0">E4+F4+G4</f>
        <v>0</v>
      </c>
      <c r="I4" s="17" t="s">
        <v>63</v>
      </c>
      <c r="J4" s="17" t="s">
        <v>52</v>
      </c>
      <c r="K4" s="17" t="s">
        <v>52</v>
      </c>
      <c r="L4" s="17" t="s">
        <v>52</v>
      </c>
      <c r="M4" s="17" t="s">
        <v>52</v>
      </c>
      <c r="N4" s="2" t="s">
        <v>52</v>
      </c>
    </row>
    <row r="5" spans="1:14" ht="30" customHeight="1" x14ac:dyDescent="0.3">
      <c r="A5" s="17" t="s">
        <v>72</v>
      </c>
      <c r="B5" s="17" t="s">
        <v>68</v>
      </c>
      <c r="C5" s="17" t="s">
        <v>69</v>
      </c>
      <c r="D5" s="17" t="s">
        <v>70</v>
      </c>
      <c r="E5" s="27">
        <f>일위대가!F14</f>
        <v>0</v>
      </c>
      <c r="F5" s="27">
        <f>일위대가!H14</f>
        <v>0</v>
      </c>
      <c r="G5" s="27">
        <f>일위대가!J14</f>
        <v>0</v>
      </c>
      <c r="H5" s="27">
        <f t="shared" si="0"/>
        <v>0</v>
      </c>
      <c r="I5" s="17" t="s">
        <v>71</v>
      </c>
      <c r="J5" s="17" t="s">
        <v>52</v>
      </c>
      <c r="K5" s="17" t="s">
        <v>52</v>
      </c>
      <c r="L5" s="17" t="s">
        <v>52</v>
      </c>
      <c r="M5" s="17" t="s">
        <v>52</v>
      </c>
      <c r="N5" s="2" t="s">
        <v>52</v>
      </c>
    </row>
    <row r="6" spans="1:14" ht="30" customHeight="1" x14ac:dyDescent="0.3">
      <c r="A6" s="17" t="s">
        <v>78</v>
      </c>
      <c r="B6" s="17" t="s">
        <v>74</v>
      </c>
      <c r="C6" s="17" t="s">
        <v>75</v>
      </c>
      <c r="D6" s="17" t="s">
        <v>76</v>
      </c>
      <c r="E6" s="27">
        <f>일위대가!F21</f>
        <v>0</v>
      </c>
      <c r="F6" s="27">
        <f>일위대가!H21</f>
        <v>0</v>
      </c>
      <c r="G6" s="27">
        <f>일위대가!J21</f>
        <v>0</v>
      </c>
      <c r="H6" s="27">
        <f t="shared" si="0"/>
        <v>0</v>
      </c>
      <c r="I6" s="17" t="s">
        <v>77</v>
      </c>
      <c r="J6" s="17" t="s">
        <v>52</v>
      </c>
      <c r="K6" s="17" t="s">
        <v>52</v>
      </c>
      <c r="L6" s="17" t="s">
        <v>52</v>
      </c>
      <c r="M6" s="17" t="s">
        <v>52</v>
      </c>
      <c r="N6" s="2" t="s">
        <v>52</v>
      </c>
    </row>
    <row r="7" spans="1:14" ht="30" customHeight="1" x14ac:dyDescent="0.3">
      <c r="A7" s="17" t="s">
        <v>84</v>
      </c>
      <c r="B7" s="17" t="s">
        <v>80</v>
      </c>
      <c r="C7" s="17" t="s">
        <v>81</v>
      </c>
      <c r="D7" s="17" t="s">
        <v>82</v>
      </c>
      <c r="E7" s="27">
        <f>일위대가!F34</f>
        <v>0</v>
      </c>
      <c r="F7" s="27">
        <f>일위대가!H34</f>
        <v>0</v>
      </c>
      <c r="G7" s="27">
        <f>일위대가!J34</f>
        <v>0</v>
      </c>
      <c r="H7" s="27">
        <f t="shared" si="0"/>
        <v>0</v>
      </c>
      <c r="I7" s="17" t="s">
        <v>83</v>
      </c>
      <c r="J7" s="17" t="s">
        <v>52</v>
      </c>
      <c r="K7" s="17" t="s">
        <v>52</v>
      </c>
      <c r="L7" s="17" t="s">
        <v>52</v>
      </c>
      <c r="M7" s="17" t="s">
        <v>1019</v>
      </c>
      <c r="N7" s="2" t="s">
        <v>52</v>
      </c>
    </row>
    <row r="8" spans="1:14" ht="30" customHeight="1" x14ac:dyDescent="0.3">
      <c r="A8" s="17" t="s">
        <v>89</v>
      </c>
      <c r="B8" s="17" t="s">
        <v>86</v>
      </c>
      <c r="C8" s="17" t="s">
        <v>87</v>
      </c>
      <c r="D8" s="17" t="s">
        <v>70</v>
      </c>
      <c r="E8" s="27">
        <f>일위대가!F38</f>
        <v>0</v>
      </c>
      <c r="F8" s="27">
        <f>일위대가!H38</f>
        <v>0</v>
      </c>
      <c r="G8" s="27">
        <f>일위대가!J38</f>
        <v>0</v>
      </c>
      <c r="H8" s="27">
        <f t="shared" si="0"/>
        <v>0</v>
      </c>
      <c r="I8" s="17" t="s">
        <v>88</v>
      </c>
      <c r="J8" s="17" t="s">
        <v>52</v>
      </c>
      <c r="K8" s="17" t="s">
        <v>52</v>
      </c>
      <c r="L8" s="17" t="s">
        <v>52</v>
      </c>
      <c r="M8" s="17" t="s">
        <v>52</v>
      </c>
      <c r="N8" s="2" t="s">
        <v>52</v>
      </c>
    </row>
    <row r="9" spans="1:14" ht="30" customHeight="1" x14ac:dyDescent="0.3">
      <c r="A9" s="17" t="s">
        <v>94</v>
      </c>
      <c r="B9" s="17" t="s">
        <v>91</v>
      </c>
      <c r="C9" s="17" t="s">
        <v>92</v>
      </c>
      <c r="D9" s="17" t="s">
        <v>70</v>
      </c>
      <c r="E9" s="27">
        <f>일위대가!F44</f>
        <v>0</v>
      </c>
      <c r="F9" s="27">
        <f>일위대가!H44</f>
        <v>0</v>
      </c>
      <c r="G9" s="27">
        <f>일위대가!J44</f>
        <v>0</v>
      </c>
      <c r="H9" s="27">
        <f t="shared" si="0"/>
        <v>0</v>
      </c>
      <c r="I9" s="17" t="s">
        <v>93</v>
      </c>
      <c r="J9" s="17" t="s">
        <v>52</v>
      </c>
      <c r="K9" s="17" t="s">
        <v>52</v>
      </c>
      <c r="L9" s="17" t="s">
        <v>52</v>
      </c>
      <c r="M9" s="17" t="s">
        <v>1065</v>
      </c>
      <c r="N9" s="2" t="s">
        <v>52</v>
      </c>
    </row>
    <row r="10" spans="1:14" ht="30" customHeight="1" x14ac:dyDescent="0.3">
      <c r="A10" s="17" t="s">
        <v>108</v>
      </c>
      <c r="B10" s="17" t="s">
        <v>105</v>
      </c>
      <c r="C10" s="17" t="s">
        <v>106</v>
      </c>
      <c r="D10" s="17" t="s">
        <v>70</v>
      </c>
      <c r="E10" s="27">
        <f>일위대가!F50</f>
        <v>0</v>
      </c>
      <c r="F10" s="27">
        <f>일위대가!H50</f>
        <v>0</v>
      </c>
      <c r="G10" s="27">
        <f>일위대가!J50</f>
        <v>0</v>
      </c>
      <c r="H10" s="27">
        <f t="shared" si="0"/>
        <v>0</v>
      </c>
      <c r="I10" s="17" t="s">
        <v>107</v>
      </c>
      <c r="J10" s="17" t="s">
        <v>52</v>
      </c>
      <c r="K10" s="17" t="s">
        <v>52</v>
      </c>
      <c r="L10" s="17" t="s">
        <v>52</v>
      </c>
      <c r="M10" s="17" t="s">
        <v>1078</v>
      </c>
      <c r="N10" s="2" t="s">
        <v>52</v>
      </c>
    </row>
    <row r="11" spans="1:14" ht="30" customHeight="1" x14ac:dyDescent="0.3">
      <c r="A11" s="17" t="s">
        <v>117</v>
      </c>
      <c r="B11" s="17" t="s">
        <v>105</v>
      </c>
      <c r="C11" s="17" t="s">
        <v>115</v>
      </c>
      <c r="D11" s="17" t="s">
        <v>70</v>
      </c>
      <c r="E11" s="27">
        <f>일위대가!F56</f>
        <v>0</v>
      </c>
      <c r="F11" s="27">
        <f>일위대가!H56</f>
        <v>0</v>
      </c>
      <c r="G11" s="27">
        <f>일위대가!J56</f>
        <v>0</v>
      </c>
      <c r="H11" s="27">
        <f t="shared" si="0"/>
        <v>0</v>
      </c>
      <c r="I11" s="17" t="s">
        <v>116</v>
      </c>
      <c r="J11" s="17" t="s">
        <v>52</v>
      </c>
      <c r="K11" s="17" t="s">
        <v>52</v>
      </c>
      <c r="L11" s="17" t="s">
        <v>52</v>
      </c>
      <c r="M11" s="17" t="s">
        <v>1078</v>
      </c>
      <c r="N11" s="2" t="s">
        <v>52</v>
      </c>
    </row>
    <row r="12" spans="1:14" ht="30" customHeight="1" x14ac:dyDescent="0.3">
      <c r="A12" s="17" t="s">
        <v>124</v>
      </c>
      <c r="B12" s="17" t="s">
        <v>121</v>
      </c>
      <c r="C12" s="17" t="s">
        <v>122</v>
      </c>
      <c r="D12" s="17" t="s">
        <v>70</v>
      </c>
      <c r="E12" s="27">
        <f>일위대가!F62</f>
        <v>0</v>
      </c>
      <c r="F12" s="27">
        <f>일위대가!H62</f>
        <v>0</v>
      </c>
      <c r="G12" s="27">
        <f>일위대가!J62</f>
        <v>0</v>
      </c>
      <c r="H12" s="27">
        <f t="shared" si="0"/>
        <v>0</v>
      </c>
      <c r="I12" s="17" t="s">
        <v>123</v>
      </c>
      <c r="J12" s="17" t="s">
        <v>52</v>
      </c>
      <c r="K12" s="17" t="s">
        <v>52</v>
      </c>
      <c r="L12" s="17" t="s">
        <v>52</v>
      </c>
      <c r="M12" s="17" t="s">
        <v>52</v>
      </c>
      <c r="N12" s="2" t="s">
        <v>52</v>
      </c>
    </row>
    <row r="13" spans="1:14" ht="30" customHeight="1" x14ac:dyDescent="0.3">
      <c r="A13" s="17" t="s">
        <v>129</v>
      </c>
      <c r="B13" s="17" t="s">
        <v>126</v>
      </c>
      <c r="C13" s="17" t="s">
        <v>127</v>
      </c>
      <c r="D13" s="17" t="s">
        <v>62</v>
      </c>
      <c r="E13" s="27">
        <f>일위대가!F68</f>
        <v>0</v>
      </c>
      <c r="F13" s="27">
        <f>일위대가!H68</f>
        <v>0</v>
      </c>
      <c r="G13" s="27">
        <f>일위대가!J68</f>
        <v>0</v>
      </c>
      <c r="H13" s="27">
        <f t="shared" si="0"/>
        <v>0</v>
      </c>
      <c r="I13" s="17" t="s">
        <v>128</v>
      </c>
      <c r="J13" s="17" t="s">
        <v>52</v>
      </c>
      <c r="K13" s="17" t="s">
        <v>52</v>
      </c>
      <c r="L13" s="17" t="s">
        <v>52</v>
      </c>
      <c r="M13" s="17" t="s">
        <v>52</v>
      </c>
      <c r="N13" s="2" t="s">
        <v>52</v>
      </c>
    </row>
    <row r="14" spans="1:14" ht="30" customHeight="1" x14ac:dyDescent="0.3">
      <c r="A14" s="17" t="s">
        <v>134</v>
      </c>
      <c r="B14" s="17" t="s">
        <v>131</v>
      </c>
      <c r="C14" s="17" t="s">
        <v>132</v>
      </c>
      <c r="D14" s="17" t="s">
        <v>70</v>
      </c>
      <c r="E14" s="27">
        <f>일위대가!F73</f>
        <v>0</v>
      </c>
      <c r="F14" s="27">
        <f>일위대가!H73</f>
        <v>0</v>
      </c>
      <c r="G14" s="27">
        <f>일위대가!J73</f>
        <v>0</v>
      </c>
      <c r="H14" s="27">
        <f t="shared" si="0"/>
        <v>0</v>
      </c>
      <c r="I14" s="17" t="s">
        <v>133</v>
      </c>
      <c r="J14" s="17" t="s">
        <v>52</v>
      </c>
      <c r="K14" s="17" t="s">
        <v>52</v>
      </c>
      <c r="L14" s="17" t="s">
        <v>52</v>
      </c>
      <c r="M14" s="17" t="s">
        <v>52</v>
      </c>
      <c r="N14" s="2" t="s">
        <v>52</v>
      </c>
    </row>
    <row r="15" spans="1:14" ht="30" customHeight="1" x14ac:dyDescent="0.3">
      <c r="A15" s="17" t="s">
        <v>139</v>
      </c>
      <c r="B15" s="17" t="s">
        <v>136</v>
      </c>
      <c r="C15" s="17" t="s">
        <v>137</v>
      </c>
      <c r="D15" s="17" t="s">
        <v>70</v>
      </c>
      <c r="E15" s="27">
        <f>일위대가!F79</f>
        <v>0</v>
      </c>
      <c r="F15" s="27">
        <f>일위대가!H79</f>
        <v>0</v>
      </c>
      <c r="G15" s="27">
        <f>일위대가!J79</f>
        <v>0</v>
      </c>
      <c r="H15" s="27">
        <f t="shared" si="0"/>
        <v>0</v>
      </c>
      <c r="I15" s="17" t="s">
        <v>138</v>
      </c>
      <c r="J15" s="17" t="s">
        <v>52</v>
      </c>
      <c r="K15" s="17" t="s">
        <v>52</v>
      </c>
      <c r="L15" s="17" t="s">
        <v>52</v>
      </c>
      <c r="M15" s="17" t="s">
        <v>52</v>
      </c>
      <c r="N15" s="2" t="s">
        <v>52</v>
      </c>
    </row>
    <row r="16" spans="1:14" ht="30" customHeight="1" x14ac:dyDescent="0.3">
      <c r="A16" s="17" t="s">
        <v>149</v>
      </c>
      <c r="B16" s="17" t="s">
        <v>146</v>
      </c>
      <c r="C16" s="17" t="s">
        <v>147</v>
      </c>
      <c r="D16" s="17" t="s">
        <v>70</v>
      </c>
      <c r="E16" s="27">
        <f>일위대가!F91</f>
        <v>0</v>
      </c>
      <c r="F16" s="27">
        <f>일위대가!H91</f>
        <v>0</v>
      </c>
      <c r="G16" s="27">
        <f>일위대가!J91</f>
        <v>0</v>
      </c>
      <c r="H16" s="27">
        <f t="shared" si="0"/>
        <v>0</v>
      </c>
      <c r="I16" s="17" t="s">
        <v>148</v>
      </c>
      <c r="J16" s="17" t="s">
        <v>52</v>
      </c>
      <c r="K16" s="17" t="s">
        <v>52</v>
      </c>
      <c r="L16" s="17" t="s">
        <v>52</v>
      </c>
      <c r="M16" s="17" t="s">
        <v>52</v>
      </c>
      <c r="N16" s="2" t="s">
        <v>52</v>
      </c>
    </row>
    <row r="17" spans="1:14" ht="30" customHeight="1" x14ac:dyDescent="0.3">
      <c r="A17" s="17" t="s">
        <v>173</v>
      </c>
      <c r="B17" s="17" t="s">
        <v>170</v>
      </c>
      <c r="C17" s="17" t="s">
        <v>171</v>
      </c>
      <c r="D17" s="17" t="s">
        <v>70</v>
      </c>
      <c r="E17" s="27">
        <f>일위대가!F97</f>
        <v>0</v>
      </c>
      <c r="F17" s="27">
        <f>일위대가!H97</f>
        <v>0</v>
      </c>
      <c r="G17" s="27">
        <f>일위대가!J97</f>
        <v>0</v>
      </c>
      <c r="H17" s="27">
        <f t="shared" si="0"/>
        <v>0</v>
      </c>
      <c r="I17" s="17" t="s">
        <v>172</v>
      </c>
      <c r="J17" s="17" t="s">
        <v>52</v>
      </c>
      <c r="K17" s="17" t="s">
        <v>52</v>
      </c>
      <c r="L17" s="17" t="s">
        <v>52</v>
      </c>
      <c r="M17" s="17" t="s">
        <v>52</v>
      </c>
      <c r="N17" s="2" t="s">
        <v>52</v>
      </c>
    </row>
    <row r="18" spans="1:14" ht="30" customHeight="1" x14ac:dyDescent="0.3">
      <c r="A18" s="17" t="s">
        <v>177</v>
      </c>
      <c r="B18" s="17" t="s">
        <v>146</v>
      </c>
      <c r="C18" s="17" t="s">
        <v>175</v>
      </c>
      <c r="D18" s="17" t="s">
        <v>70</v>
      </c>
      <c r="E18" s="27">
        <f>일위대가!F109</f>
        <v>0</v>
      </c>
      <c r="F18" s="27">
        <f>일위대가!H109</f>
        <v>0</v>
      </c>
      <c r="G18" s="27">
        <f>일위대가!J109</f>
        <v>0</v>
      </c>
      <c r="H18" s="27">
        <f t="shared" si="0"/>
        <v>0</v>
      </c>
      <c r="I18" s="17" t="s">
        <v>176</v>
      </c>
      <c r="J18" s="17" t="s">
        <v>52</v>
      </c>
      <c r="K18" s="17" t="s">
        <v>52</v>
      </c>
      <c r="L18" s="17" t="s">
        <v>52</v>
      </c>
      <c r="M18" s="17" t="s">
        <v>52</v>
      </c>
      <c r="N18" s="2" t="s">
        <v>52</v>
      </c>
    </row>
    <row r="19" spans="1:14" ht="30" customHeight="1" x14ac:dyDescent="0.3">
      <c r="A19" s="17" t="s">
        <v>181</v>
      </c>
      <c r="B19" s="17" t="s">
        <v>146</v>
      </c>
      <c r="C19" s="17" t="s">
        <v>179</v>
      </c>
      <c r="D19" s="17" t="s">
        <v>70</v>
      </c>
      <c r="E19" s="27">
        <f>일위대가!F121</f>
        <v>0</v>
      </c>
      <c r="F19" s="27">
        <f>일위대가!H121</f>
        <v>0</v>
      </c>
      <c r="G19" s="27">
        <f>일위대가!J121</f>
        <v>0</v>
      </c>
      <c r="H19" s="27">
        <f t="shared" si="0"/>
        <v>0</v>
      </c>
      <c r="I19" s="17" t="s">
        <v>180</v>
      </c>
      <c r="J19" s="17" t="s">
        <v>52</v>
      </c>
      <c r="K19" s="17" t="s">
        <v>52</v>
      </c>
      <c r="L19" s="17" t="s">
        <v>52</v>
      </c>
      <c r="M19" s="17" t="s">
        <v>52</v>
      </c>
      <c r="N19" s="2" t="s">
        <v>52</v>
      </c>
    </row>
    <row r="20" spans="1:14" ht="30" customHeight="1" x14ac:dyDescent="0.3">
      <c r="A20" s="17" t="s">
        <v>185</v>
      </c>
      <c r="B20" s="17" t="s">
        <v>146</v>
      </c>
      <c r="C20" s="17" t="s">
        <v>183</v>
      </c>
      <c r="D20" s="17" t="s">
        <v>70</v>
      </c>
      <c r="E20" s="27">
        <f>일위대가!F133</f>
        <v>0</v>
      </c>
      <c r="F20" s="27">
        <f>일위대가!H133</f>
        <v>0</v>
      </c>
      <c r="G20" s="27">
        <f>일위대가!J133</f>
        <v>0</v>
      </c>
      <c r="H20" s="27">
        <f t="shared" si="0"/>
        <v>0</v>
      </c>
      <c r="I20" s="17" t="s">
        <v>184</v>
      </c>
      <c r="J20" s="17" t="s">
        <v>52</v>
      </c>
      <c r="K20" s="17" t="s">
        <v>52</v>
      </c>
      <c r="L20" s="17" t="s">
        <v>52</v>
      </c>
      <c r="M20" s="17" t="s">
        <v>52</v>
      </c>
      <c r="N20" s="2" t="s">
        <v>52</v>
      </c>
    </row>
    <row r="21" spans="1:14" ht="30" customHeight="1" x14ac:dyDescent="0.3">
      <c r="A21" s="17" t="s">
        <v>189</v>
      </c>
      <c r="B21" s="17" t="s">
        <v>187</v>
      </c>
      <c r="C21" s="17" t="s">
        <v>122</v>
      </c>
      <c r="D21" s="17" t="s">
        <v>70</v>
      </c>
      <c r="E21" s="27">
        <f>일위대가!F139</f>
        <v>0</v>
      </c>
      <c r="F21" s="27">
        <f>일위대가!H139</f>
        <v>0</v>
      </c>
      <c r="G21" s="27">
        <f>일위대가!J139</f>
        <v>0</v>
      </c>
      <c r="H21" s="27">
        <f t="shared" si="0"/>
        <v>0</v>
      </c>
      <c r="I21" s="17" t="s">
        <v>188</v>
      </c>
      <c r="J21" s="17" t="s">
        <v>52</v>
      </c>
      <c r="K21" s="17" t="s">
        <v>52</v>
      </c>
      <c r="L21" s="17" t="s">
        <v>52</v>
      </c>
      <c r="M21" s="17" t="s">
        <v>52</v>
      </c>
      <c r="N21" s="2" t="s">
        <v>52</v>
      </c>
    </row>
    <row r="22" spans="1:14" ht="30" customHeight="1" x14ac:dyDescent="0.3">
      <c r="A22" s="17" t="s">
        <v>193</v>
      </c>
      <c r="B22" s="17" t="s">
        <v>191</v>
      </c>
      <c r="C22" s="17" t="s">
        <v>122</v>
      </c>
      <c r="D22" s="17" t="s">
        <v>70</v>
      </c>
      <c r="E22" s="27">
        <f>일위대가!F145</f>
        <v>0</v>
      </c>
      <c r="F22" s="27">
        <f>일위대가!H145</f>
        <v>0</v>
      </c>
      <c r="G22" s="27">
        <f>일위대가!J145</f>
        <v>0</v>
      </c>
      <c r="H22" s="27">
        <f t="shared" si="0"/>
        <v>0</v>
      </c>
      <c r="I22" s="17" t="s">
        <v>192</v>
      </c>
      <c r="J22" s="17" t="s">
        <v>52</v>
      </c>
      <c r="K22" s="17" t="s">
        <v>52</v>
      </c>
      <c r="L22" s="17" t="s">
        <v>52</v>
      </c>
      <c r="M22" s="17" t="s">
        <v>52</v>
      </c>
      <c r="N22" s="2" t="s">
        <v>52</v>
      </c>
    </row>
    <row r="23" spans="1:14" ht="30" customHeight="1" x14ac:dyDescent="0.3">
      <c r="A23" s="17" t="s">
        <v>197</v>
      </c>
      <c r="B23" s="17" t="s">
        <v>195</v>
      </c>
      <c r="C23" s="17" t="s">
        <v>122</v>
      </c>
      <c r="D23" s="17" t="s">
        <v>70</v>
      </c>
      <c r="E23" s="27">
        <f>일위대가!F151</f>
        <v>0</v>
      </c>
      <c r="F23" s="27">
        <f>일위대가!H151</f>
        <v>0</v>
      </c>
      <c r="G23" s="27">
        <f>일위대가!J151</f>
        <v>0</v>
      </c>
      <c r="H23" s="27">
        <f t="shared" si="0"/>
        <v>0</v>
      </c>
      <c r="I23" s="17" t="s">
        <v>196</v>
      </c>
      <c r="J23" s="17" t="s">
        <v>52</v>
      </c>
      <c r="K23" s="17" t="s">
        <v>52</v>
      </c>
      <c r="L23" s="17" t="s">
        <v>52</v>
      </c>
      <c r="M23" s="17" t="s">
        <v>52</v>
      </c>
      <c r="N23" s="2" t="s">
        <v>52</v>
      </c>
    </row>
    <row r="24" spans="1:14" ht="30" customHeight="1" x14ac:dyDescent="0.3">
      <c r="A24" s="17" t="s">
        <v>201</v>
      </c>
      <c r="B24" s="17" t="s">
        <v>199</v>
      </c>
      <c r="C24" s="17" t="s">
        <v>122</v>
      </c>
      <c r="D24" s="17" t="s">
        <v>70</v>
      </c>
      <c r="E24" s="27">
        <f>일위대가!F157</f>
        <v>0</v>
      </c>
      <c r="F24" s="27">
        <f>일위대가!H157</f>
        <v>0</v>
      </c>
      <c r="G24" s="27">
        <f>일위대가!J157</f>
        <v>0</v>
      </c>
      <c r="H24" s="27">
        <f t="shared" si="0"/>
        <v>0</v>
      </c>
      <c r="I24" s="17" t="s">
        <v>200</v>
      </c>
      <c r="J24" s="17" t="s">
        <v>52</v>
      </c>
      <c r="K24" s="17" t="s">
        <v>52</v>
      </c>
      <c r="L24" s="17" t="s">
        <v>52</v>
      </c>
      <c r="M24" s="17" t="s">
        <v>52</v>
      </c>
      <c r="N24" s="2" t="s">
        <v>52</v>
      </c>
    </row>
    <row r="25" spans="1:14" ht="30" customHeight="1" x14ac:dyDescent="0.3">
      <c r="A25" s="17" t="s">
        <v>206</v>
      </c>
      <c r="B25" s="17" t="s">
        <v>203</v>
      </c>
      <c r="C25" s="17" t="s">
        <v>204</v>
      </c>
      <c r="D25" s="17" t="s">
        <v>70</v>
      </c>
      <c r="E25" s="27">
        <f>일위대가!F164</f>
        <v>0</v>
      </c>
      <c r="F25" s="27">
        <f>일위대가!H164</f>
        <v>0</v>
      </c>
      <c r="G25" s="27">
        <f>일위대가!J164</f>
        <v>0</v>
      </c>
      <c r="H25" s="27">
        <f t="shared" si="0"/>
        <v>0</v>
      </c>
      <c r="I25" s="17" t="s">
        <v>205</v>
      </c>
      <c r="J25" s="17" t="s">
        <v>52</v>
      </c>
      <c r="K25" s="17" t="s">
        <v>52</v>
      </c>
      <c r="L25" s="17" t="s">
        <v>52</v>
      </c>
      <c r="M25" s="17" t="s">
        <v>1273</v>
      </c>
      <c r="N25" s="2" t="s">
        <v>52</v>
      </c>
    </row>
    <row r="26" spans="1:14" ht="30" customHeight="1" x14ac:dyDescent="0.3">
      <c r="A26" s="17" t="s">
        <v>210</v>
      </c>
      <c r="B26" s="17" t="s">
        <v>208</v>
      </c>
      <c r="C26" s="17" t="s">
        <v>204</v>
      </c>
      <c r="D26" s="17" t="s">
        <v>70</v>
      </c>
      <c r="E26" s="27">
        <f>일위대가!F171</f>
        <v>0</v>
      </c>
      <c r="F26" s="27">
        <f>일위대가!H171</f>
        <v>0</v>
      </c>
      <c r="G26" s="27">
        <f>일위대가!J171</f>
        <v>0</v>
      </c>
      <c r="H26" s="27">
        <f t="shared" si="0"/>
        <v>0</v>
      </c>
      <c r="I26" s="17" t="s">
        <v>209</v>
      </c>
      <c r="J26" s="17" t="s">
        <v>52</v>
      </c>
      <c r="K26" s="17" t="s">
        <v>52</v>
      </c>
      <c r="L26" s="17" t="s">
        <v>52</v>
      </c>
      <c r="M26" s="17" t="s">
        <v>1273</v>
      </c>
      <c r="N26" s="2" t="s">
        <v>52</v>
      </c>
    </row>
    <row r="27" spans="1:14" ht="30" customHeight="1" x14ac:dyDescent="0.3">
      <c r="A27" s="17" t="s">
        <v>214</v>
      </c>
      <c r="B27" s="17" t="s">
        <v>212</v>
      </c>
      <c r="C27" s="17" t="s">
        <v>204</v>
      </c>
      <c r="D27" s="17" t="s">
        <v>70</v>
      </c>
      <c r="E27" s="27">
        <f>일위대가!F178</f>
        <v>0</v>
      </c>
      <c r="F27" s="27">
        <f>일위대가!H178</f>
        <v>0</v>
      </c>
      <c r="G27" s="27">
        <f>일위대가!J178</f>
        <v>0</v>
      </c>
      <c r="H27" s="27">
        <f t="shared" si="0"/>
        <v>0</v>
      </c>
      <c r="I27" s="17" t="s">
        <v>213</v>
      </c>
      <c r="J27" s="17" t="s">
        <v>52</v>
      </c>
      <c r="K27" s="17" t="s">
        <v>52</v>
      </c>
      <c r="L27" s="17" t="s">
        <v>52</v>
      </c>
      <c r="M27" s="17" t="s">
        <v>1273</v>
      </c>
      <c r="N27" s="2" t="s">
        <v>52</v>
      </c>
    </row>
    <row r="28" spans="1:14" ht="30" customHeight="1" x14ac:dyDescent="0.3">
      <c r="A28" s="17" t="s">
        <v>218</v>
      </c>
      <c r="B28" s="17" t="s">
        <v>216</v>
      </c>
      <c r="C28" s="17" t="s">
        <v>204</v>
      </c>
      <c r="D28" s="17" t="s">
        <v>70</v>
      </c>
      <c r="E28" s="27">
        <f>일위대가!F185</f>
        <v>0</v>
      </c>
      <c r="F28" s="27">
        <f>일위대가!H185</f>
        <v>0</v>
      </c>
      <c r="G28" s="27">
        <f>일위대가!J185</f>
        <v>0</v>
      </c>
      <c r="H28" s="27">
        <f t="shared" si="0"/>
        <v>0</v>
      </c>
      <c r="I28" s="17" t="s">
        <v>217</v>
      </c>
      <c r="J28" s="17" t="s">
        <v>52</v>
      </c>
      <c r="K28" s="17" t="s">
        <v>52</v>
      </c>
      <c r="L28" s="17" t="s">
        <v>52</v>
      </c>
      <c r="M28" s="17" t="s">
        <v>1273</v>
      </c>
      <c r="N28" s="2" t="s">
        <v>52</v>
      </c>
    </row>
    <row r="29" spans="1:14" ht="30" customHeight="1" x14ac:dyDescent="0.3">
      <c r="A29" s="17" t="s">
        <v>222</v>
      </c>
      <c r="B29" s="17" t="s">
        <v>220</v>
      </c>
      <c r="C29" s="17" t="s">
        <v>204</v>
      </c>
      <c r="D29" s="17" t="s">
        <v>70</v>
      </c>
      <c r="E29" s="27">
        <f>일위대가!F192</f>
        <v>0</v>
      </c>
      <c r="F29" s="27">
        <f>일위대가!H192</f>
        <v>0</v>
      </c>
      <c r="G29" s="27">
        <f>일위대가!J192</f>
        <v>0</v>
      </c>
      <c r="H29" s="27">
        <f t="shared" si="0"/>
        <v>0</v>
      </c>
      <c r="I29" s="17" t="s">
        <v>221</v>
      </c>
      <c r="J29" s="17" t="s">
        <v>52</v>
      </c>
      <c r="K29" s="17" t="s">
        <v>52</v>
      </c>
      <c r="L29" s="17" t="s">
        <v>52</v>
      </c>
      <c r="M29" s="17" t="s">
        <v>1273</v>
      </c>
      <c r="N29" s="2" t="s">
        <v>52</v>
      </c>
    </row>
    <row r="30" spans="1:14" ht="30" customHeight="1" x14ac:dyDescent="0.3">
      <c r="A30" s="17" t="s">
        <v>226</v>
      </c>
      <c r="B30" s="17" t="s">
        <v>131</v>
      </c>
      <c r="C30" s="17" t="s">
        <v>224</v>
      </c>
      <c r="D30" s="17" t="s">
        <v>70</v>
      </c>
      <c r="E30" s="27">
        <f>일위대가!F197</f>
        <v>0</v>
      </c>
      <c r="F30" s="27">
        <f>일위대가!H197</f>
        <v>0</v>
      </c>
      <c r="G30" s="27">
        <f>일위대가!J197</f>
        <v>0</v>
      </c>
      <c r="H30" s="27">
        <f t="shared" si="0"/>
        <v>0</v>
      </c>
      <c r="I30" s="17" t="s">
        <v>225</v>
      </c>
      <c r="J30" s="17" t="s">
        <v>52</v>
      </c>
      <c r="K30" s="17" t="s">
        <v>52</v>
      </c>
      <c r="L30" s="17" t="s">
        <v>52</v>
      </c>
      <c r="M30" s="17" t="s">
        <v>52</v>
      </c>
      <c r="N30" s="2" t="s">
        <v>52</v>
      </c>
    </row>
    <row r="31" spans="1:14" ht="30" customHeight="1" x14ac:dyDescent="0.3">
      <c r="A31" s="17" t="s">
        <v>230</v>
      </c>
      <c r="B31" s="17" t="s">
        <v>131</v>
      </c>
      <c r="C31" s="17" t="s">
        <v>228</v>
      </c>
      <c r="D31" s="17" t="s">
        <v>70</v>
      </c>
      <c r="E31" s="27">
        <f>일위대가!F202</f>
        <v>0</v>
      </c>
      <c r="F31" s="27">
        <f>일위대가!H202</f>
        <v>0</v>
      </c>
      <c r="G31" s="27">
        <f>일위대가!J202</f>
        <v>0</v>
      </c>
      <c r="H31" s="27">
        <f t="shared" si="0"/>
        <v>0</v>
      </c>
      <c r="I31" s="17" t="s">
        <v>229</v>
      </c>
      <c r="J31" s="17" t="s">
        <v>52</v>
      </c>
      <c r="K31" s="17" t="s">
        <v>52</v>
      </c>
      <c r="L31" s="17" t="s">
        <v>52</v>
      </c>
      <c r="M31" s="17" t="s">
        <v>52</v>
      </c>
      <c r="N31" s="2" t="s">
        <v>52</v>
      </c>
    </row>
    <row r="32" spans="1:14" ht="30" customHeight="1" x14ac:dyDescent="0.3">
      <c r="A32" s="17" t="s">
        <v>233</v>
      </c>
      <c r="B32" s="17" t="s">
        <v>131</v>
      </c>
      <c r="C32" s="17" t="s">
        <v>224</v>
      </c>
      <c r="D32" s="17" t="s">
        <v>70</v>
      </c>
      <c r="E32" s="27">
        <f>일위대가!F207</f>
        <v>0</v>
      </c>
      <c r="F32" s="27">
        <f>일위대가!H207</f>
        <v>0</v>
      </c>
      <c r="G32" s="27">
        <f>일위대가!J207</f>
        <v>0</v>
      </c>
      <c r="H32" s="27">
        <f t="shared" si="0"/>
        <v>0</v>
      </c>
      <c r="I32" s="17" t="s">
        <v>232</v>
      </c>
      <c r="J32" s="17" t="s">
        <v>52</v>
      </c>
      <c r="K32" s="17" t="s">
        <v>52</v>
      </c>
      <c r="L32" s="17" t="s">
        <v>52</v>
      </c>
      <c r="M32" s="17" t="s">
        <v>52</v>
      </c>
      <c r="N32" s="2" t="s">
        <v>52</v>
      </c>
    </row>
    <row r="33" spans="1:14" ht="30" customHeight="1" x14ac:dyDescent="0.3">
      <c r="A33" s="17" t="s">
        <v>237</v>
      </c>
      <c r="B33" s="17" t="s">
        <v>131</v>
      </c>
      <c r="C33" s="17" t="s">
        <v>235</v>
      </c>
      <c r="D33" s="17" t="s">
        <v>70</v>
      </c>
      <c r="E33" s="27">
        <f>일위대가!F212</f>
        <v>0</v>
      </c>
      <c r="F33" s="27">
        <f>일위대가!H212</f>
        <v>0</v>
      </c>
      <c r="G33" s="27">
        <f>일위대가!J212</f>
        <v>0</v>
      </c>
      <c r="H33" s="27">
        <f t="shared" si="0"/>
        <v>0</v>
      </c>
      <c r="I33" s="17" t="s">
        <v>236</v>
      </c>
      <c r="J33" s="17" t="s">
        <v>52</v>
      </c>
      <c r="K33" s="17" t="s">
        <v>52</v>
      </c>
      <c r="L33" s="17" t="s">
        <v>52</v>
      </c>
      <c r="M33" s="17" t="s">
        <v>52</v>
      </c>
      <c r="N33" s="2" t="s">
        <v>52</v>
      </c>
    </row>
    <row r="34" spans="1:14" ht="30" customHeight="1" x14ac:dyDescent="0.3">
      <c r="A34" s="17" t="s">
        <v>241</v>
      </c>
      <c r="B34" s="17" t="s">
        <v>131</v>
      </c>
      <c r="C34" s="17" t="s">
        <v>239</v>
      </c>
      <c r="D34" s="17" t="s">
        <v>70</v>
      </c>
      <c r="E34" s="27">
        <f>일위대가!F217</f>
        <v>0</v>
      </c>
      <c r="F34" s="27">
        <f>일위대가!H217</f>
        <v>0</v>
      </c>
      <c r="G34" s="27">
        <f>일위대가!J217</f>
        <v>0</v>
      </c>
      <c r="H34" s="27">
        <f t="shared" si="0"/>
        <v>0</v>
      </c>
      <c r="I34" s="17" t="s">
        <v>240</v>
      </c>
      <c r="J34" s="17" t="s">
        <v>52</v>
      </c>
      <c r="K34" s="17" t="s">
        <v>52</v>
      </c>
      <c r="L34" s="17" t="s">
        <v>52</v>
      </c>
      <c r="M34" s="17" t="s">
        <v>52</v>
      </c>
      <c r="N34" s="2" t="s">
        <v>52</v>
      </c>
    </row>
    <row r="35" spans="1:14" ht="30" customHeight="1" x14ac:dyDescent="0.3">
      <c r="A35" s="17" t="s">
        <v>245</v>
      </c>
      <c r="B35" s="17" t="s">
        <v>131</v>
      </c>
      <c r="C35" s="17" t="s">
        <v>243</v>
      </c>
      <c r="D35" s="17" t="s">
        <v>70</v>
      </c>
      <c r="E35" s="27">
        <f>일위대가!F222</f>
        <v>0</v>
      </c>
      <c r="F35" s="27">
        <f>일위대가!H222</f>
        <v>0</v>
      </c>
      <c r="G35" s="27">
        <f>일위대가!J222</f>
        <v>0</v>
      </c>
      <c r="H35" s="27">
        <f t="shared" si="0"/>
        <v>0</v>
      </c>
      <c r="I35" s="17" t="s">
        <v>244</v>
      </c>
      <c r="J35" s="17" t="s">
        <v>52</v>
      </c>
      <c r="K35" s="17" t="s">
        <v>52</v>
      </c>
      <c r="L35" s="17" t="s">
        <v>52</v>
      </c>
      <c r="M35" s="17" t="s">
        <v>52</v>
      </c>
      <c r="N35" s="2" t="s">
        <v>52</v>
      </c>
    </row>
    <row r="36" spans="1:14" ht="30" customHeight="1" x14ac:dyDescent="0.3">
      <c r="A36" s="17" t="s">
        <v>249</v>
      </c>
      <c r="B36" s="17" t="s">
        <v>131</v>
      </c>
      <c r="C36" s="17" t="s">
        <v>247</v>
      </c>
      <c r="D36" s="17" t="s">
        <v>70</v>
      </c>
      <c r="E36" s="27">
        <f>일위대가!F227</f>
        <v>0</v>
      </c>
      <c r="F36" s="27">
        <f>일위대가!H227</f>
        <v>0</v>
      </c>
      <c r="G36" s="27">
        <f>일위대가!J227</f>
        <v>0</v>
      </c>
      <c r="H36" s="27">
        <f t="shared" si="0"/>
        <v>0</v>
      </c>
      <c r="I36" s="17" t="s">
        <v>248</v>
      </c>
      <c r="J36" s="17" t="s">
        <v>52</v>
      </c>
      <c r="K36" s="17" t="s">
        <v>52</v>
      </c>
      <c r="L36" s="17" t="s">
        <v>52</v>
      </c>
      <c r="M36" s="17" t="s">
        <v>52</v>
      </c>
      <c r="N36" s="2" t="s">
        <v>52</v>
      </c>
    </row>
    <row r="37" spans="1:14" ht="30" customHeight="1" x14ac:dyDescent="0.3">
      <c r="A37" s="17" t="s">
        <v>253</v>
      </c>
      <c r="B37" s="17" t="s">
        <v>131</v>
      </c>
      <c r="C37" s="17" t="s">
        <v>251</v>
      </c>
      <c r="D37" s="17" t="s">
        <v>70</v>
      </c>
      <c r="E37" s="27">
        <f>일위대가!F232</f>
        <v>0</v>
      </c>
      <c r="F37" s="27">
        <f>일위대가!H232</f>
        <v>0</v>
      </c>
      <c r="G37" s="27">
        <f>일위대가!J232</f>
        <v>0</v>
      </c>
      <c r="H37" s="27">
        <f t="shared" si="0"/>
        <v>0</v>
      </c>
      <c r="I37" s="17" t="s">
        <v>252</v>
      </c>
      <c r="J37" s="17" t="s">
        <v>52</v>
      </c>
      <c r="K37" s="17" t="s">
        <v>52</v>
      </c>
      <c r="L37" s="17" t="s">
        <v>52</v>
      </c>
      <c r="M37" s="17" t="s">
        <v>52</v>
      </c>
      <c r="N37" s="2" t="s">
        <v>52</v>
      </c>
    </row>
    <row r="38" spans="1:14" ht="30" customHeight="1" x14ac:dyDescent="0.3">
      <c r="A38" s="17" t="s">
        <v>257</v>
      </c>
      <c r="B38" s="17" t="s">
        <v>131</v>
      </c>
      <c r="C38" s="17" t="s">
        <v>255</v>
      </c>
      <c r="D38" s="17" t="s">
        <v>70</v>
      </c>
      <c r="E38" s="27">
        <f>일위대가!F238</f>
        <v>0</v>
      </c>
      <c r="F38" s="27">
        <f>일위대가!H238</f>
        <v>0</v>
      </c>
      <c r="G38" s="27">
        <f>일위대가!J238</f>
        <v>0</v>
      </c>
      <c r="H38" s="27">
        <f t="shared" si="0"/>
        <v>0</v>
      </c>
      <c r="I38" s="17" t="s">
        <v>256</v>
      </c>
      <c r="J38" s="17" t="s">
        <v>52</v>
      </c>
      <c r="K38" s="17" t="s">
        <v>52</v>
      </c>
      <c r="L38" s="17" t="s">
        <v>52</v>
      </c>
      <c r="M38" s="17" t="s">
        <v>52</v>
      </c>
      <c r="N38" s="2" t="s">
        <v>52</v>
      </c>
    </row>
    <row r="39" spans="1:14" ht="30" customHeight="1" x14ac:dyDescent="0.3">
      <c r="A39" s="17" t="s">
        <v>262</v>
      </c>
      <c r="B39" s="17" t="s">
        <v>259</v>
      </c>
      <c r="C39" s="17" t="s">
        <v>260</v>
      </c>
      <c r="D39" s="17" t="s">
        <v>70</v>
      </c>
      <c r="E39" s="27">
        <f>일위대가!F244</f>
        <v>0</v>
      </c>
      <c r="F39" s="27">
        <f>일위대가!H244</f>
        <v>0</v>
      </c>
      <c r="G39" s="27">
        <f>일위대가!J244</f>
        <v>0</v>
      </c>
      <c r="H39" s="27">
        <f t="shared" si="0"/>
        <v>0</v>
      </c>
      <c r="I39" s="17" t="s">
        <v>261</v>
      </c>
      <c r="J39" s="17" t="s">
        <v>52</v>
      </c>
      <c r="K39" s="17" t="s">
        <v>52</v>
      </c>
      <c r="L39" s="17" t="s">
        <v>52</v>
      </c>
      <c r="M39" s="17" t="s">
        <v>52</v>
      </c>
      <c r="N39" s="2" t="s">
        <v>52</v>
      </c>
    </row>
    <row r="40" spans="1:14" ht="30" customHeight="1" x14ac:dyDescent="0.3">
      <c r="A40" s="17" t="s">
        <v>267</v>
      </c>
      <c r="B40" s="17" t="s">
        <v>264</v>
      </c>
      <c r="C40" s="17" t="s">
        <v>265</v>
      </c>
      <c r="D40" s="17" t="s">
        <v>70</v>
      </c>
      <c r="E40" s="27">
        <f>일위대가!F249</f>
        <v>0</v>
      </c>
      <c r="F40" s="27">
        <f>일위대가!H249</f>
        <v>0</v>
      </c>
      <c r="G40" s="27">
        <f>일위대가!J249</f>
        <v>0</v>
      </c>
      <c r="H40" s="27">
        <f t="shared" si="0"/>
        <v>0</v>
      </c>
      <c r="I40" s="17" t="s">
        <v>266</v>
      </c>
      <c r="J40" s="17" t="s">
        <v>52</v>
      </c>
      <c r="K40" s="17" t="s">
        <v>52</v>
      </c>
      <c r="L40" s="17" t="s">
        <v>52</v>
      </c>
      <c r="M40" s="17" t="s">
        <v>52</v>
      </c>
      <c r="N40" s="2" t="s">
        <v>52</v>
      </c>
    </row>
    <row r="41" spans="1:14" ht="30" customHeight="1" x14ac:dyDescent="0.3">
      <c r="A41" s="17" t="s">
        <v>271</v>
      </c>
      <c r="B41" s="17" t="s">
        <v>259</v>
      </c>
      <c r="C41" s="17" t="s">
        <v>269</v>
      </c>
      <c r="D41" s="17" t="s">
        <v>70</v>
      </c>
      <c r="E41" s="27">
        <f>일위대가!F256</f>
        <v>0</v>
      </c>
      <c r="F41" s="27">
        <f>일위대가!H256</f>
        <v>0</v>
      </c>
      <c r="G41" s="27">
        <f>일위대가!J256</f>
        <v>0</v>
      </c>
      <c r="H41" s="27">
        <f t="shared" si="0"/>
        <v>0</v>
      </c>
      <c r="I41" s="17" t="s">
        <v>270</v>
      </c>
      <c r="J41" s="17" t="s">
        <v>52</v>
      </c>
      <c r="K41" s="17" t="s">
        <v>52</v>
      </c>
      <c r="L41" s="17" t="s">
        <v>52</v>
      </c>
      <c r="M41" s="17" t="s">
        <v>52</v>
      </c>
      <c r="N41" s="2" t="s">
        <v>52</v>
      </c>
    </row>
    <row r="42" spans="1:14" ht="30" customHeight="1" x14ac:dyDescent="0.3">
      <c r="A42" s="17" t="s">
        <v>275</v>
      </c>
      <c r="B42" s="17" t="s">
        <v>273</v>
      </c>
      <c r="C42" s="17" t="s">
        <v>269</v>
      </c>
      <c r="D42" s="17" t="s">
        <v>70</v>
      </c>
      <c r="E42" s="27">
        <f>일위대가!F264</f>
        <v>0</v>
      </c>
      <c r="F42" s="27">
        <f>일위대가!H264</f>
        <v>0</v>
      </c>
      <c r="G42" s="27">
        <f>일위대가!J264</f>
        <v>0</v>
      </c>
      <c r="H42" s="27">
        <f t="shared" si="0"/>
        <v>0</v>
      </c>
      <c r="I42" s="17" t="s">
        <v>274</v>
      </c>
      <c r="J42" s="17" t="s">
        <v>52</v>
      </c>
      <c r="K42" s="17" t="s">
        <v>52</v>
      </c>
      <c r="L42" s="17" t="s">
        <v>52</v>
      </c>
      <c r="M42" s="17" t="s">
        <v>52</v>
      </c>
      <c r="N42" s="2" t="s">
        <v>52</v>
      </c>
    </row>
    <row r="43" spans="1:14" ht="30" customHeight="1" x14ac:dyDescent="0.3">
      <c r="A43" s="17" t="s">
        <v>279</v>
      </c>
      <c r="B43" s="17" t="s">
        <v>259</v>
      </c>
      <c r="C43" s="17" t="s">
        <v>277</v>
      </c>
      <c r="D43" s="17" t="s">
        <v>70</v>
      </c>
      <c r="E43" s="27">
        <f>일위대가!F268</f>
        <v>0</v>
      </c>
      <c r="F43" s="27">
        <f>일위대가!H268</f>
        <v>0</v>
      </c>
      <c r="G43" s="27">
        <f>일위대가!J268</f>
        <v>0</v>
      </c>
      <c r="H43" s="27">
        <f t="shared" si="0"/>
        <v>0</v>
      </c>
      <c r="I43" s="17" t="s">
        <v>278</v>
      </c>
      <c r="J43" s="17" t="s">
        <v>52</v>
      </c>
      <c r="K43" s="17" t="s">
        <v>52</v>
      </c>
      <c r="L43" s="17" t="s">
        <v>52</v>
      </c>
      <c r="M43" s="17" t="s">
        <v>52</v>
      </c>
      <c r="N43" s="2" t="s">
        <v>52</v>
      </c>
    </row>
    <row r="44" spans="1:14" ht="30" customHeight="1" x14ac:dyDescent="0.3">
      <c r="A44" s="17" t="s">
        <v>286</v>
      </c>
      <c r="B44" s="17" t="s">
        <v>283</v>
      </c>
      <c r="C44" s="17" t="s">
        <v>284</v>
      </c>
      <c r="D44" s="17" t="s">
        <v>62</v>
      </c>
      <c r="E44" s="27">
        <f>일위대가!F272</f>
        <v>0</v>
      </c>
      <c r="F44" s="27">
        <f>일위대가!H272</f>
        <v>0</v>
      </c>
      <c r="G44" s="27">
        <f>일위대가!J272</f>
        <v>0</v>
      </c>
      <c r="H44" s="27">
        <f t="shared" si="0"/>
        <v>0</v>
      </c>
      <c r="I44" s="17" t="s">
        <v>285</v>
      </c>
      <c r="J44" s="17" t="s">
        <v>52</v>
      </c>
      <c r="K44" s="17" t="s">
        <v>52</v>
      </c>
      <c r="L44" s="17" t="s">
        <v>52</v>
      </c>
      <c r="M44" s="17" t="s">
        <v>52</v>
      </c>
      <c r="N44" s="2" t="s">
        <v>52</v>
      </c>
    </row>
    <row r="45" spans="1:14" ht="30" customHeight="1" x14ac:dyDescent="0.3">
      <c r="A45" s="17" t="s">
        <v>290</v>
      </c>
      <c r="B45" s="17" t="s">
        <v>283</v>
      </c>
      <c r="C45" s="17" t="s">
        <v>288</v>
      </c>
      <c r="D45" s="17" t="s">
        <v>62</v>
      </c>
      <c r="E45" s="27">
        <f>일위대가!F276</f>
        <v>0</v>
      </c>
      <c r="F45" s="27">
        <f>일위대가!H276</f>
        <v>0</v>
      </c>
      <c r="G45" s="27">
        <f>일위대가!J276</f>
        <v>0</v>
      </c>
      <c r="H45" s="27">
        <f t="shared" si="0"/>
        <v>0</v>
      </c>
      <c r="I45" s="17" t="s">
        <v>289</v>
      </c>
      <c r="J45" s="17" t="s">
        <v>52</v>
      </c>
      <c r="K45" s="17" t="s">
        <v>52</v>
      </c>
      <c r="L45" s="17" t="s">
        <v>52</v>
      </c>
      <c r="M45" s="17" t="s">
        <v>52</v>
      </c>
      <c r="N45" s="2" t="s">
        <v>52</v>
      </c>
    </row>
    <row r="46" spans="1:14" ht="30" customHeight="1" x14ac:dyDescent="0.3">
      <c r="A46" s="17" t="s">
        <v>295</v>
      </c>
      <c r="B46" s="17" t="s">
        <v>292</v>
      </c>
      <c r="C46" s="17" t="s">
        <v>293</v>
      </c>
      <c r="D46" s="17" t="s">
        <v>62</v>
      </c>
      <c r="E46" s="27">
        <f>일위대가!F281</f>
        <v>0</v>
      </c>
      <c r="F46" s="27">
        <f>일위대가!H281</f>
        <v>0</v>
      </c>
      <c r="G46" s="27">
        <f>일위대가!J281</f>
        <v>0</v>
      </c>
      <c r="H46" s="27">
        <f t="shared" si="0"/>
        <v>0</v>
      </c>
      <c r="I46" s="17" t="s">
        <v>294</v>
      </c>
      <c r="J46" s="17" t="s">
        <v>52</v>
      </c>
      <c r="K46" s="17" t="s">
        <v>52</v>
      </c>
      <c r="L46" s="17" t="s">
        <v>52</v>
      </c>
      <c r="M46" s="17" t="s">
        <v>1412</v>
      </c>
      <c r="N46" s="2" t="s">
        <v>52</v>
      </c>
    </row>
    <row r="47" spans="1:14" ht="30" customHeight="1" x14ac:dyDescent="0.3">
      <c r="A47" s="17" t="s">
        <v>300</v>
      </c>
      <c r="B47" s="17" t="s">
        <v>297</v>
      </c>
      <c r="C47" s="17" t="s">
        <v>298</v>
      </c>
      <c r="D47" s="17" t="s">
        <v>62</v>
      </c>
      <c r="E47" s="27">
        <f>일위대가!F286</f>
        <v>0</v>
      </c>
      <c r="F47" s="27">
        <f>일위대가!H286</f>
        <v>0</v>
      </c>
      <c r="G47" s="27">
        <f>일위대가!J286</f>
        <v>0</v>
      </c>
      <c r="H47" s="27">
        <f t="shared" si="0"/>
        <v>0</v>
      </c>
      <c r="I47" s="17" t="s">
        <v>299</v>
      </c>
      <c r="J47" s="17" t="s">
        <v>52</v>
      </c>
      <c r="K47" s="17" t="s">
        <v>52</v>
      </c>
      <c r="L47" s="17" t="s">
        <v>52</v>
      </c>
      <c r="M47" s="17" t="s">
        <v>1412</v>
      </c>
      <c r="N47" s="2" t="s">
        <v>52</v>
      </c>
    </row>
    <row r="48" spans="1:14" ht="30" customHeight="1" x14ac:dyDescent="0.3">
      <c r="A48" s="17" t="s">
        <v>304</v>
      </c>
      <c r="B48" s="17" t="s">
        <v>302</v>
      </c>
      <c r="C48" s="17" t="s">
        <v>92</v>
      </c>
      <c r="D48" s="17" t="s">
        <v>70</v>
      </c>
      <c r="E48" s="27">
        <f>일위대가!F292</f>
        <v>0</v>
      </c>
      <c r="F48" s="27">
        <f>일위대가!H292</f>
        <v>0</v>
      </c>
      <c r="G48" s="27">
        <f>일위대가!J292</f>
        <v>0</v>
      </c>
      <c r="H48" s="27">
        <f t="shared" si="0"/>
        <v>0</v>
      </c>
      <c r="I48" s="17" t="s">
        <v>303</v>
      </c>
      <c r="J48" s="17" t="s">
        <v>52</v>
      </c>
      <c r="K48" s="17" t="s">
        <v>52</v>
      </c>
      <c r="L48" s="17" t="s">
        <v>52</v>
      </c>
      <c r="M48" s="17" t="s">
        <v>52</v>
      </c>
      <c r="N48" s="2" t="s">
        <v>52</v>
      </c>
    </row>
    <row r="49" spans="1:14" ht="30" customHeight="1" x14ac:dyDescent="0.3">
      <c r="A49" s="17" t="s">
        <v>309</v>
      </c>
      <c r="B49" s="17" t="s">
        <v>306</v>
      </c>
      <c r="C49" s="17" t="s">
        <v>307</v>
      </c>
      <c r="D49" s="17" t="s">
        <v>70</v>
      </c>
      <c r="E49" s="27">
        <f>일위대가!F297</f>
        <v>0</v>
      </c>
      <c r="F49" s="27">
        <f>일위대가!H297</f>
        <v>0</v>
      </c>
      <c r="G49" s="27">
        <f>일위대가!J297</f>
        <v>0</v>
      </c>
      <c r="H49" s="27">
        <f t="shared" si="0"/>
        <v>0</v>
      </c>
      <c r="I49" s="17" t="s">
        <v>308</v>
      </c>
      <c r="J49" s="17" t="s">
        <v>52</v>
      </c>
      <c r="K49" s="17" t="s">
        <v>52</v>
      </c>
      <c r="L49" s="17" t="s">
        <v>52</v>
      </c>
      <c r="M49" s="17" t="s">
        <v>52</v>
      </c>
      <c r="N49" s="2" t="s">
        <v>52</v>
      </c>
    </row>
    <row r="50" spans="1:14" ht="30" customHeight="1" x14ac:dyDescent="0.3">
      <c r="A50" s="17" t="s">
        <v>330</v>
      </c>
      <c r="B50" s="17" t="s">
        <v>327</v>
      </c>
      <c r="C50" s="17" t="s">
        <v>328</v>
      </c>
      <c r="D50" s="17" t="s">
        <v>62</v>
      </c>
      <c r="E50" s="27">
        <f>일위대가!F304</f>
        <v>0</v>
      </c>
      <c r="F50" s="27">
        <f>일위대가!H304</f>
        <v>0</v>
      </c>
      <c r="G50" s="27">
        <f>일위대가!J304</f>
        <v>0</v>
      </c>
      <c r="H50" s="27">
        <f t="shared" si="0"/>
        <v>0</v>
      </c>
      <c r="I50" s="17" t="s">
        <v>329</v>
      </c>
      <c r="J50" s="17" t="s">
        <v>52</v>
      </c>
      <c r="K50" s="17" t="s">
        <v>52</v>
      </c>
      <c r="L50" s="17" t="s">
        <v>52</v>
      </c>
      <c r="M50" s="17" t="s">
        <v>52</v>
      </c>
      <c r="N50" s="2" t="s">
        <v>52</v>
      </c>
    </row>
    <row r="51" spans="1:14" ht="30" customHeight="1" x14ac:dyDescent="0.3">
      <c r="A51" s="17" t="s">
        <v>335</v>
      </c>
      <c r="B51" s="17" t="s">
        <v>332</v>
      </c>
      <c r="C51" s="17" t="s">
        <v>333</v>
      </c>
      <c r="D51" s="17" t="s">
        <v>70</v>
      </c>
      <c r="E51" s="27">
        <f>일위대가!F319</f>
        <v>0</v>
      </c>
      <c r="F51" s="27">
        <f>일위대가!H319</f>
        <v>0</v>
      </c>
      <c r="G51" s="27">
        <f>일위대가!J319</f>
        <v>0</v>
      </c>
      <c r="H51" s="27">
        <f t="shared" si="0"/>
        <v>0</v>
      </c>
      <c r="I51" s="17" t="s">
        <v>334</v>
      </c>
      <c r="J51" s="17" t="s">
        <v>52</v>
      </c>
      <c r="K51" s="17" t="s">
        <v>52</v>
      </c>
      <c r="L51" s="17" t="s">
        <v>52</v>
      </c>
      <c r="M51" s="17" t="s">
        <v>52</v>
      </c>
      <c r="N51" s="2" t="s">
        <v>52</v>
      </c>
    </row>
    <row r="52" spans="1:14" ht="30" customHeight="1" x14ac:dyDescent="0.3">
      <c r="A52" s="17" t="s">
        <v>340</v>
      </c>
      <c r="B52" s="17" t="s">
        <v>337</v>
      </c>
      <c r="C52" s="17" t="s">
        <v>338</v>
      </c>
      <c r="D52" s="17" t="s">
        <v>70</v>
      </c>
      <c r="E52" s="27">
        <f>일위대가!F335</f>
        <v>0</v>
      </c>
      <c r="F52" s="27">
        <f>일위대가!H335</f>
        <v>0</v>
      </c>
      <c r="G52" s="27">
        <f>일위대가!J335</f>
        <v>0</v>
      </c>
      <c r="H52" s="27">
        <f t="shared" si="0"/>
        <v>0</v>
      </c>
      <c r="I52" s="17" t="s">
        <v>339</v>
      </c>
      <c r="J52" s="17" t="s">
        <v>52</v>
      </c>
      <c r="K52" s="17" t="s">
        <v>52</v>
      </c>
      <c r="L52" s="17" t="s">
        <v>52</v>
      </c>
      <c r="M52" s="17" t="s">
        <v>52</v>
      </c>
      <c r="N52" s="2" t="s">
        <v>52</v>
      </c>
    </row>
    <row r="53" spans="1:14" ht="30" customHeight="1" x14ac:dyDescent="0.3">
      <c r="A53" s="17" t="s">
        <v>346</v>
      </c>
      <c r="B53" s="17" t="s">
        <v>342</v>
      </c>
      <c r="C53" s="17" t="s">
        <v>343</v>
      </c>
      <c r="D53" s="17" t="s">
        <v>344</v>
      </c>
      <c r="E53" s="27">
        <f>일위대가!F343</f>
        <v>0</v>
      </c>
      <c r="F53" s="27">
        <f>일위대가!H343</f>
        <v>0</v>
      </c>
      <c r="G53" s="27">
        <f>일위대가!J343</f>
        <v>0</v>
      </c>
      <c r="H53" s="27">
        <f t="shared" si="0"/>
        <v>0</v>
      </c>
      <c r="I53" s="17" t="s">
        <v>345</v>
      </c>
      <c r="J53" s="17" t="s">
        <v>52</v>
      </c>
      <c r="K53" s="17" t="s">
        <v>52</v>
      </c>
      <c r="L53" s="17" t="s">
        <v>52</v>
      </c>
      <c r="M53" s="17" t="s">
        <v>1547</v>
      </c>
      <c r="N53" s="2" t="s">
        <v>52</v>
      </c>
    </row>
    <row r="54" spans="1:14" ht="30" customHeight="1" x14ac:dyDescent="0.3">
      <c r="A54" s="17" t="s">
        <v>351</v>
      </c>
      <c r="B54" s="17" t="s">
        <v>348</v>
      </c>
      <c r="C54" s="17" t="s">
        <v>349</v>
      </c>
      <c r="D54" s="17" t="s">
        <v>62</v>
      </c>
      <c r="E54" s="27">
        <f>일위대가!F347</f>
        <v>0</v>
      </c>
      <c r="F54" s="27">
        <f>일위대가!H347</f>
        <v>0</v>
      </c>
      <c r="G54" s="27">
        <f>일위대가!J347</f>
        <v>0</v>
      </c>
      <c r="H54" s="27">
        <f t="shared" si="0"/>
        <v>0</v>
      </c>
      <c r="I54" s="17" t="s">
        <v>350</v>
      </c>
      <c r="J54" s="17" t="s">
        <v>52</v>
      </c>
      <c r="K54" s="17" t="s">
        <v>52</v>
      </c>
      <c r="L54" s="17" t="s">
        <v>52</v>
      </c>
      <c r="M54" s="17" t="s">
        <v>52</v>
      </c>
      <c r="N54" s="2" t="s">
        <v>52</v>
      </c>
    </row>
    <row r="55" spans="1:14" ht="30" customHeight="1" x14ac:dyDescent="0.3">
      <c r="A55" s="17" t="s">
        <v>356</v>
      </c>
      <c r="B55" s="17" t="s">
        <v>353</v>
      </c>
      <c r="C55" s="17" t="s">
        <v>354</v>
      </c>
      <c r="D55" s="17" t="s">
        <v>62</v>
      </c>
      <c r="E55" s="27">
        <f>일위대가!F356</f>
        <v>0</v>
      </c>
      <c r="F55" s="27">
        <f>일위대가!H356</f>
        <v>0</v>
      </c>
      <c r="G55" s="27">
        <f>일위대가!J356</f>
        <v>0</v>
      </c>
      <c r="H55" s="27">
        <f t="shared" si="0"/>
        <v>0</v>
      </c>
      <c r="I55" s="17" t="s">
        <v>355</v>
      </c>
      <c r="J55" s="17" t="s">
        <v>52</v>
      </c>
      <c r="K55" s="17" t="s">
        <v>52</v>
      </c>
      <c r="L55" s="17" t="s">
        <v>52</v>
      </c>
      <c r="M55" s="17" t="s">
        <v>52</v>
      </c>
      <c r="N55" s="2" t="s">
        <v>52</v>
      </c>
    </row>
    <row r="56" spans="1:14" ht="30" customHeight="1" x14ac:dyDescent="0.3">
      <c r="A56" s="17" t="s">
        <v>361</v>
      </c>
      <c r="B56" s="17" t="s">
        <v>358</v>
      </c>
      <c r="C56" s="17" t="s">
        <v>359</v>
      </c>
      <c r="D56" s="17" t="s">
        <v>62</v>
      </c>
      <c r="E56" s="27">
        <f>일위대가!F362</f>
        <v>0</v>
      </c>
      <c r="F56" s="27">
        <f>일위대가!H362</f>
        <v>0</v>
      </c>
      <c r="G56" s="27">
        <f>일위대가!J362</f>
        <v>0</v>
      </c>
      <c r="H56" s="27">
        <f t="shared" si="0"/>
        <v>0</v>
      </c>
      <c r="I56" s="17" t="s">
        <v>360</v>
      </c>
      <c r="J56" s="17" t="s">
        <v>52</v>
      </c>
      <c r="K56" s="17" t="s">
        <v>52</v>
      </c>
      <c r="L56" s="17" t="s">
        <v>52</v>
      </c>
      <c r="M56" s="17" t="s">
        <v>52</v>
      </c>
      <c r="N56" s="2" t="s">
        <v>52</v>
      </c>
    </row>
    <row r="57" spans="1:14" ht="30" customHeight="1" x14ac:dyDescent="0.3">
      <c r="A57" s="17" t="s">
        <v>365</v>
      </c>
      <c r="B57" s="17" t="s">
        <v>363</v>
      </c>
      <c r="C57" s="17" t="s">
        <v>359</v>
      </c>
      <c r="D57" s="17" t="s">
        <v>62</v>
      </c>
      <c r="E57" s="27">
        <f>일위대가!F370</f>
        <v>0</v>
      </c>
      <c r="F57" s="27">
        <f>일위대가!H370</f>
        <v>0</v>
      </c>
      <c r="G57" s="27">
        <f>일위대가!J370</f>
        <v>0</v>
      </c>
      <c r="H57" s="27">
        <f t="shared" si="0"/>
        <v>0</v>
      </c>
      <c r="I57" s="17" t="s">
        <v>364</v>
      </c>
      <c r="J57" s="17" t="s">
        <v>52</v>
      </c>
      <c r="K57" s="17" t="s">
        <v>52</v>
      </c>
      <c r="L57" s="17" t="s">
        <v>52</v>
      </c>
      <c r="M57" s="17" t="s">
        <v>52</v>
      </c>
      <c r="N57" s="2" t="s">
        <v>52</v>
      </c>
    </row>
    <row r="58" spans="1:14" ht="30" customHeight="1" x14ac:dyDescent="0.3">
      <c r="A58" s="17" t="s">
        <v>370</v>
      </c>
      <c r="B58" s="17" t="s">
        <v>367</v>
      </c>
      <c r="C58" s="17" t="s">
        <v>368</v>
      </c>
      <c r="D58" s="17" t="s">
        <v>62</v>
      </c>
      <c r="E58" s="27">
        <f>일위대가!F376</f>
        <v>0</v>
      </c>
      <c r="F58" s="27">
        <f>일위대가!H376</f>
        <v>0</v>
      </c>
      <c r="G58" s="27">
        <f>일위대가!J376</f>
        <v>0</v>
      </c>
      <c r="H58" s="27">
        <f t="shared" si="0"/>
        <v>0</v>
      </c>
      <c r="I58" s="17" t="s">
        <v>369</v>
      </c>
      <c r="J58" s="17" t="s">
        <v>52</v>
      </c>
      <c r="K58" s="17" t="s">
        <v>52</v>
      </c>
      <c r="L58" s="17" t="s">
        <v>52</v>
      </c>
      <c r="M58" s="17" t="s">
        <v>52</v>
      </c>
      <c r="N58" s="2" t="s">
        <v>52</v>
      </c>
    </row>
    <row r="59" spans="1:14" ht="30" customHeight="1" x14ac:dyDescent="0.3">
      <c r="A59" s="17" t="s">
        <v>375</v>
      </c>
      <c r="B59" s="17" t="s">
        <v>372</v>
      </c>
      <c r="C59" s="17" t="s">
        <v>373</v>
      </c>
      <c r="D59" s="17" t="s">
        <v>70</v>
      </c>
      <c r="E59" s="27">
        <f>일위대가!F380</f>
        <v>0</v>
      </c>
      <c r="F59" s="27">
        <f>일위대가!H380</f>
        <v>0</v>
      </c>
      <c r="G59" s="27">
        <f>일위대가!J380</f>
        <v>0</v>
      </c>
      <c r="H59" s="27">
        <f t="shared" si="0"/>
        <v>0</v>
      </c>
      <c r="I59" s="17" t="s">
        <v>374</v>
      </c>
      <c r="J59" s="17" t="s">
        <v>52</v>
      </c>
      <c r="K59" s="17" t="s">
        <v>52</v>
      </c>
      <c r="L59" s="17" t="s">
        <v>52</v>
      </c>
      <c r="M59" s="17" t="s">
        <v>52</v>
      </c>
      <c r="N59" s="2" t="s">
        <v>52</v>
      </c>
    </row>
    <row r="60" spans="1:14" ht="30" customHeight="1" x14ac:dyDescent="0.3">
      <c r="A60" s="17" t="s">
        <v>380</v>
      </c>
      <c r="B60" s="17" t="s">
        <v>377</v>
      </c>
      <c r="C60" s="17" t="s">
        <v>378</v>
      </c>
      <c r="D60" s="17" t="s">
        <v>70</v>
      </c>
      <c r="E60" s="27">
        <f>일위대가!F384</f>
        <v>0</v>
      </c>
      <c r="F60" s="27">
        <f>일위대가!H384</f>
        <v>0</v>
      </c>
      <c r="G60" s="27">
        <f>일위대가!J384</f>
        <v>0</v>
      </c>
      <c r="H60" s="27">
        <f t="shared" si="0"/>
        <v>0</v>
      </c>
      <c r="I60" s="17" t="s">
        <v>379</v>
      </c>
      <c r="J60" s="17" t="s">
        <v>52</v>
      </c>
      <c r="K60" s="17" t="s">
        <v>52</v>
      </c>
      <c r="L60" s="17" t="s">
        <v>52</v>
      </c>
      <c r="M60" s="17" t="s">
        <v>52</v>
      </c>
      <c r="N60" s="2" t="s">
        <v>52</v>
      </c>
    </row>
    <row r="61" spans="1:14" ht="30" customHeight="1" x14ac:dyDescent="0.3">
      <c r="A61" s="17" t="s">
        <v>384</v>
      </c>
      <c r="B61" s="17" t="s">
        <v>377</v>
      </c>
      <c r="C61" s="17" t="s">
        <v>382</v>
      </c>
      <c r="D61" s="17" t="s">
        <v>70</v>
      </c>
      <c r="E61" s="27">
        <f>일위대가!F388</f>
        <v>0</v>
      </c>
      <c r="F61" s="27">
        <f>일위대가!H388</f>
        <v>0</v>
      </c>
      <c r="G61" s="27">
        <f>일위대가!J388</f>
        <v>0</v>
      </c>
      <c r="H61" s="27">
        <f t="shared" si="0"/>
        <v>0</v>
      </c>
      <c r="I61" s="17" t="s">
        <v>383</v>
      </c>
      <c r="J61" s="17" t="s">
        <v>52</v>
      </c>
      <c r="K61" s="17" t="s">
        <v>52</v>
      </c>
      <c r="L61" s="17" t="s">
        <v>52</v>
      </c>
      <c r="M61" s="17" t="s">
        <v>52</v>
      </c>
      <c r="N61" s="2" t="s">
        <v>52</v>
      </c>
    </row>
    <row r="62" spans="1:14" ht="30" customHeight="1" x14ac:dyDescent="0.3">
      <c r="A62" s="17" t="s">
        <v>388</v>
      </c>
      <c r="B62" s="17" t="s">
        <v>372</v>
      </c>
      <c r="C62" s="17" t="s">
        <v>386</v>
      </c>
      <c r="D62" s="17" t="s">
        <v>70</v>
      </c>
      <c r="E62" s="27">
        <f>일위대가!F392</f>
        <v>0</v>
      </c>
      <c r="F62" s="27">
        <f>일위대가!H392</f>
        <v>0</v>
      </c>
      <c r="G62" s="27">
        <f>일위대가!J392</f>
        <v>0</v>
      </c>
      <c r="H62" s="27">
        <f t="shared" si="0"/>
        <v>0</v>
      </c>
      <c r="I62" s="17" t="s">
        <v>387</v>
      </c>
      <c r="J62" s="17" t="s">
        <v>52</v>
      </c>
      <c r="K62" s="17" t="s">
        <v>52</v>
      </c>
      <c r="L62" s="17" t="s">
        <v>52</v>
      </c>
      <c r="M62" s="17" t="s">
        <v>52</v>
      </c>
      <c r="N62" s="2" t="s">
        <v>52</v>
      </c>
    </row>
    <row r="63" spans="1:14" ht="30" customHeight="1" x14ac:dyDescent="0.3">
      <c r="A63" s="17" t="s">
        <v>392</v>
      </c>
      <c r="B63" s="17" t="s">
        <v>372</v>
      </c>
      <c r="C63" s="17" t="s">
        <v>390</v>
      </c>
      <c r="D63" s="17" t="s">
        <v>70</v>
      </c>
      <c r="E63" s="27">
        <f>일위대가!F396</f>
        <v>0</v>
      </c>
      <c r="F63" s="27">
        <f>일위대가!H396</f>
        <v>0</v>
      </c>
      <c r="G63" s="27">
        <f>일위대가!J396</f>
        <v>0</v>
      </c>
      <c r="H63" s="27">
        <f t="shared" si="0"/>
        <v>0</v>
      </c>
      <c r="I63" s="17" t="s">
        <v>391</v>
      </c>
      <c r="J63" s="17" t="s">
        <v>52</v>
      </c>
      <c r="K63" s="17" t="s">
        <v>52</v>
      </c>
      <c r="L63" s="17" t="s">
        <v>52</v>
      </c>
      <c r="M63" s="17" t="s">
        <v>52</v>
      </c>
      <c r="N63" s="2" t="s">
        <v>52</v>
      </c>
    </row>
    <row r="64" spans="1:14" ht="30" customHeight="1" x14ac:dyDescent="0.3">
      <c r="A64" s="17" t="s">
        <v>396</v>
      </c>
      <c r="B64" s="17" t="s">
        <v>372</v>
      </c>
      <c r="C64" s="17" t="s">
        <v>394</v>
      </c>
      <c r="D64" s="17" t="s">
        <v>70</v>
      </c>
      <c r="E64" s="27">
        <f>일위대가!F400</f>
        <v>0</v>
      </c>
      <c r="F64" s="27">
        <f>일위대가!H400</f>
        <v>0</v>
      </c>
      <c r="G64" s="27">
        <f>일위대가!J400</f>
        <v>0</v>
      </c>
      <c r="H64" s="27">
        <f t="shared" si="0"/>
        <v>0</v>
      </c>
      <c r="I64" s="17" t="s">
        <v>395</v>
      </c>
      <c r="J64" s="17" t="s">
        <v>52</v>
      </c>
      <c r="K64" s="17" t="s">
        <v>52</v>
      </c>
      <c r="L64" s="17" t="s">
        <v>52</v>
      </c>
      <c r="M64" s="17" t="s">
        <v>52</v>
      </c>
      <c r="N64" s="2" t="s">
        <v>52</v>
      </c>
    </row>
    <row r="65" spans="1:14" ht="30" customHeight="1" x14ac:dyDescent="0.3">
      <c r="A65" s="17" t="s">
        <v>400</v>
      </c>
      <c r="B65" s="17" t="s">
        <v>372</v>
      </c>
      <c r="C65" s="17" t="s">
        <v>398</v>
      </c>
      <c r="D65" s="17" t="s">
        <v>70</v>
      </c>
      <c r="E65" s="27">
        <f>일위대가!F404</f>
        <v>0</v>
      </c>
      <c r="F65" s="27">
        <f>일위대가!H404</f>
        <v>0</v>
      </c>
      <c r="G65" s="27">
        <f>일위대가!J404</f>
        <v>0</v>
      </c>
      <c r="H65" s="27">
        <f t="shared" si="0"/>
        <v>0</v>
      </c>
      <c r="I65" s="17" t="s">
        <v>399</v>
      </c>
      <c r="J65" s="17" t="s">
        <v>52</v>
      </c>
      <c r="K65" s="17" t="s">
        <v>52</v>
      </c>
      <c r="L65" s="17" t="s">
        <v>52</v>
      </c>
      <c r="M65" s="17" t="s">
        <v>52</v>
      </c>
      <c r="N65" s="2" t="s">
        <v>52</v>
      </c>
    </row>
    <row r="66" spans="1:14" ht="30" customHeight="1" x14ac:dyDescent="0.3">
      <c r="A66" s="17" t="s">
        <v>404</v>
      </c>
      <c r="B66" s="17" t="s">
        <v>372</v>
      </c>
      <c r="C66" s="17" t="s">
        <v>402</v>
      </c>
      <c r="D66" s="17" t="s">
        <v>70</v>
      </c>
      <c r="E66" s="27">
        <f>일위대가!F408</f>
        <v>0</v>
      </c>
      <c r="F66" s="27">
        <f>일위대가!H408</f>
        <v>0</v>
      </c>
      <c r="G66" s="27">
        <f>일위대가!J408</f>
        <v>0</v>
      </c>
      <c r="H66" s="27">
        <f t="shared" si="0"/>
        <v>0</v>
      </c>
      <c r="I66" s="17" t="s">
        <v>403</v>
      </c>
      <c r="J66" s="17" t="s">
        <v>52</v>
      </c>
      <c r="K66" s="17" t="s">
        <v>52</v>
      </c>
      <c r="L66" s="17" t="s">
        <v>52</v>
      </c>
      <c r="M66" s="17" t="s">
        <v>52</v>
      </c>
      <c r="N66" s="2" t="s">
        <v>52</v>
      </c>
    </row>
    <row r="67" spans="1:14" ht="30" customHeight="1" x14ac:dyDescent="0.3">
      <c r="A67" s="17" t="s">
        <v>409</v>
      </c>
      <c r="B67" s="17" t="s">
        <v>406</v>
      </c>
      <c r="C67" s="17" t="s">
        <v>407</v>
      </c>
      <c r="D67" s="17" t="s">
        <v>70</v>
      </c>
      <c r="E67" s="27">
        <f>일위대가!F415</f>
        <v>0</v>
      </c>
      <c r="F67" s="27">
        <f>일위대가!H415</f>
        <v>0</v>
      </c>
      <c r="G67" s="27">
        <f>일위대가!J415</f>
        <v>0</v>
      </c>
      <c r="H67" s="27">
        <f t="shared" si="0"/>
        <v>0</v>
      </c>
      <c r="I67" s="17" t="s">
        <v>408</v>
      </c>
      <c r="J67" s="17" t="s">
        <v>52</v>
      </c>
      <c r="K67" s="17" t="s">
        <v>52</v>
      </c>
      <c r="L67" s="17" t="s">
        <v>52</v>
      </c>
      <c r="M67" s="17" t="s">
        <v>52</v>
      </c>
      <c r="N67" s="2" t="s">
        <v>52</v>
      </c>
    </row>
    <row r="68" spans="1:14" ht="30" customHeight="1" x14ac:dyDescent="0.3">
      <c r="A68" s="17" t="s">
        <v>413</v>
      </c>
      <c r="B68" s="17" t="s">
        <v>411</v>
      </c>
      <c r="C68" s="17" t="s">
        <v>407</v>
      </c>
      <c r="D68" s="17" t="s">
        <v>70</v>
      </c>
      <c r="E68" s="27">
        <f>일위대가!F424</f>
        <v>0</v>
      </c>
      <c r="F68" s="27">
        <f>일위대가!H424</f>
        <v>0</v>
      </c>
      <c r="G68" s="27">
        <f>일위대가!J424</f>
        <v>0</v>
      </c>
      <c r="H68" s="27">
        <f t="shared" ref="H68:H131" si="1">E68+F68+G68</f>
        <v>0</v>
      </c>
      <c r="I68" s="17" t="s">
        <v>412</v>
      </c>
      <c r="J68" s="17" t="s">
        <v>52</v>
      </c>
      <c r="K68" s="17" t="s">
        <v>52</v>
      </c>
      <c r="L68" s="17" t="s">
        <v>52</v>
      </c>
      <c r="M68" s="17" t="s">
        <v>52</v>
      </c>
      <c r="N68" s="2" t="s">
        <v>52</v>
      </c>
    </row>
    <row r="69" spans="1:14" ht="30" customHeight="1" x14ac:dyDescent="0.3">
      <c r="A69" s="17" t="s">
        <v>418</v>
      </c>
      <c r="B69" s="17" t="s">
        <v>415</v>
      </c>
      <c r="C69" s="17" t="s">
        <v>416</v>
      </c>
      <c r="D69" s="17" t="s">
        <v>70</v>
      </c>
      <c r="E69" s="27">
        <f>일위대가!F428</f>
        <v>0</v>
      </c>
      <c r="F69" s="27">
        <f>일위대가!H428</f>
        <v>0</v>
      </c>
      <c r="G69" s="27">
        <f>일위대가!J428</f>
        <v>0</v>
      </c>
      <c r="H69" s="27">
        <f t="shared" si="1"/>
        <v>0</v>
      </c>
      <c r="I69" s="17" t="s">
        <v>417</v>
      </c>
      <c r="J69" s="17" t="s">
        <v>52</v>
      </c>
      <c r="K69" s="17" t="s">
        <v>52</v>
      </c>
      <c r="L69" s="17" t="s">
        <v>52</v>
      </c>
      <c r="M69" s="17" t="s">
        <v>52</v>
      </c>
      <c r="N69" s="2" t="s">
        <v>52</v>
      </c>
    </row>
    <row r="70" spans="1:14" ht="30" customHeight="1" x14ac:dyDescent="0.3">
      <c r="A70" s="17" t="s">
        <v>423</v>
      </c>
      <c r="B70" s="17" t="s">
        <v>420</v>
      </c>
      <c r="C70" s="17" t="s">
        <v>421</v>
      </c>
      <c r="D70" s="17" t="s">
        <v>70</v>
      </c>
      <c r="E70" s="27">
        <f>일위대가!F432</f>
        <v>0</v>
      </c>
      <c r="F70" s="27">
        <f>일위대가!H432</f>
        <v>0</v>
      </c>
      <c r="G70" s="27">
        <f>일위대가!J432</f>
        <v>0</v>
      </c>
      <c r="H70" s="27">
        <f t="shared" si="1"/>
        <v>0</v>
      </c>
      <c r="I70" s="17" t="s">
        <v>422</v>
      </c>
      <c r="J70" s="17" t="s">
        <v>52</v>
      </c>
      <c r="K70" s="17" t="s">
        <v>52</v>
      </c>
      <c r="L70" s="17" t="s">
        <v>52</v>
      </c>
      <c r="M70" s="17" t="s">
        <v>52</v>
      </c>
      <c r="N70" s="2" t="s">
        <v>52</v>
      </c>
    </row>
    <row r="71" spans="1:14" ht="30" customHeight="1" x14ac:dyDescent="0.3">
      <c r="A71" s="17" t="s">
        <v>428</v>
      </c>
      <c r="B71" s="17" t="s">
        <v>425</v>
      </c>
      <c r="C71" s="17" t="s">
        <v>426</v>
      </c>
      <c r="D71" s="17" t="s">
        <v>62</v>
      </c>
      <c r="E71" s="27">
        <f>일위대가!F437</f>
        <v>0</v>
      </c>
      <c r="F71" s="27">
        <f>일위대가!H437</f>
        <v>0</v>
      </c>
      <c r="G71" s="27">
        <f>일위대가!J437</f>
        <v>0</v>
      </c>
      <c r="H71" s="27">
        <f t="shared" si="1"/>
        <v>0</v>
      </c>
      <c r="I71" s="17" t="s">
        <v>427</v>
      </c>
      <c r="J71" s="17" t="s">
        <v>52</v>
      </c>
      <c r="K71" s="17" t="s">
        <v>52</v>
      </c>
      <c r="L71" s="17" t="s">
        <v>52</v>
      </c>
      <c r="M71" s="17" t="s">
        <v>52</v>
      </c>
      <c r="N71" s="2" t="s">
        <v>52</v>
      </c>
    </row>
    <row r="72" spans="1:14" ht="30" customHeight="1" x14ac:dyDescent="0.3">
      <c r="A72" s="17" t="s">
        <v>435</v>
      </c>
      <c r="B72" s="17" t="s">
        <v>432</v>
      </c>
      <c r="C72" s="17" t="s">
        <v>433</v>
      </c>
      <c r="D72" s="17" t="s">
        <v>70</v>
      </c>
      <c r="E72" s="27">
        <f>일위대가!F442</f>
        <v>0</v>
      </c>
      <c r="F72" s="27">
        <f>일위대가!H442</f>
        <v>0</v>
      </c>
      <c r="G72" s="27">
        <f>일위대가!J442</f>
        <v>0</v>
      </c>
      <c r="H72" s="27">
        <f t="shared" si="1"/>
        <v>0</v>
      </c>
      <c r="I72" s="17" t="s">
        <v>434</v>
      </c>
      <c r="J72" s="17" t="s">
        <v>52</v>
      </c>
      <c r="K72" s="17" t="s">
        <v>52</v>
      </c>
      <c r="L72" s="17" t="s">
        <v>52</v>
      </c>
      <c r="M72" s="17" t="s">
        <v>52</v>
      </c>
      <c r="N72" s="2" t="s">
        <v>52</v>
      </c>
    </row>
    <row r="73" spans="1:14" ht="30" customHeight="1" x14ac:dyDescent="0.3">
      <c r="A73" s="17" t="s">
        <v>440</v>
      </c>
      <c r="B73" s="17" t="s">
        <v>437</v>
      </c>
      <c r="C73" s="17" t="s">
        <v>438</v>
      </c>
      <c r="D73" s="17" t="s">
        <v>70</v>
      </c>
      <c r="E73" s="27">
        <f>일위대가!F446</f>
        <v>0</v>
      </c>
      <c r="F73" s="27">
        <f>일위대가!H446</f>
        <v>0</v>
      </c>
      <c r="G73" s="27">
        <f>일위대가!J446</f>
        <v>0</v>
      </c>
      <c r="H73" s="27">
        <f t="shared" si="1"/>
        <v>0</v>
      </c>
      <c r="I73" s="17" t="s">
        <v>439</v>
      </c>
      <c r="J73" s="17" t="s">
        <v>52</v>
      </c>
      <c r="K73" s="17" t="s">
        <v>52</v>
      </c>
      <c r="L73" s="17" t="s">
        <v>52</v>
      </c>
      <c r="M73" s="17" t="s">
        <v>52</v>
      </c>
      <c r="N73" s="2" t="s">
        <v>52</v>
      </c>
    </row>
    <row r="74" spans="1:14" ht="30" customHeight="1" x14ac:dyDescent="0.3">
      <c r="A74" s="17" t="s">
        <v>444</v>
      </c>
      <c r="B74" s="17" t="s">
        <v>437</v>
      </c>
      <c r="C74" s="17" t="s">
        <v>442</v>
      </c>
      <c r="D74" s="17" t="s">
        <v>70</v>
      </c>
      <c r="E74" s="27">
        <f>일위대가!F450</f>
        <v>0</v>
      </c>
      <c r="F74" s="27">
        <f>일위대가!H450</f>
        <v>0</v>
      </c>
      <c r="G74" s="27">
        <f>일위대가!J450</f>
        <v>0</v>
      </c>
      <c r="H74" s="27">
        <f t="shared" si="1"/>
        <v>0</v>
      </c>
      <c r="I74" s="17" t="s">
        <v>443</v>
      </c>
      <c r="J74" s="17" t="s">
        <v>52</v>
      </c>
      <c r="K74" s="17" t="s">
        <v>52</v>
      </c>
      <c r="L74" s="17" t="s">
        <v>52</v>
      </c>
      <c r="M74" s="17" t="s">
        <v>52</v>
      </c>
      <c r="N74" s="2" t="s">
        <v>52</v>
      </c>
    </row>
    <row r="75" spans="1:14" ht="30" customHeight="1" x14ac:dyDescent="0.3">
      <c r="A75" s="17" t="s">
        <v>449</v>
      </c>
      <c r="B75" s="17" t="s">
        <v>446</v>
      </c>
      <c r="C75" s="17" t="s">
        <v>447</v>
      </c>
      <c r="D75" s="17" t="s">
        <v>70</v>
      </c>
      <c r="E75" s="27">
        <f>일위대가!F455</f>
        <v>0</v>
      </c>
      <c r="F75" s="27">
        <f>일위대가!H455</f>
        <v>0</v>
      </c>
      <c r="G75" s="27">
        <f>일위대가!J455</f>
        <v>0</v>
      </c>
      <c r="H75" s="27">
        <f t="shared" si="1"/>
        <v>0</v>
      </c>
      <c r="I75" s="17" t="s">
        <v>448</v>
      </c>
      <c r="J75" s="17" t="s">
        <v>52</v>
      </c>
      <c r="K75" s="17" t="s">
        <v>52</v>
      </c>
      <c r="L75" s="17" t="s">
        <v>52</v>
      </c>
      <c r="M75" s="17" t="s">
        <v>1684</v>
      </c>
      <c r="N75" s="2" t="s">
        <v>52</v>
      </c>
    </row>
    <row r="76" spans="1:14" ht="30" customHeight="1" x14ac:dyDescent="0.3">
      <c r="A76" s="17" t="s">
        <v>453</v>
      </c>
      <c r="B76" s="17" t="s">
        <v>451</v>
      </c>
      <c r="C76" s="17" t="s">
        <v>52</v>
      </c>
      <c r="D76" s="17" t="s">
        <v>62</v>
      </c>
      <c r="E76" s="27">
        <f>일위대가!F461</f>
        <v>0</v>
      </c>
      <c r="F76" s="27">
        <f>일위대가!H461</f>
        <v>0</v>
      </c>
      <c r="G76" s="27">
        <f>일위대가!J461</f>
        <v>0</v>
      </c>
      <c r="H76" s="27">
        <f t="shared" si="1"/>
        <v>0</v>
      </c>
      <c r="I76" s="17" t="s">
        <v>452</v>
      </c>
      <c r="J76" s="17" t="s">
        <v>52</v>
      </c>
      <c r="K76" s="17" t="s">
        <v>52</v>
      </c>
      <c r="L76" s="17" t="s">
        <v>52</v>
      </c>
      <c r="M76" s="17" t="s">
        <v>1692</v>
      </c>
      <c r="N76" s="2" t="s">
        <v>52</v>
      </c>
    </row>
    <row r="77" spans="1:14" ht="30" customHeight="1" x14ac:dyDescent="0.3">
      <c r="A77" s="17" t="s">
        <v>483</v>
      </c>
      <c r="B77" s="17" t="s">
        <v>480</v>
      </c>
      <c r="C77" s="17" t="s">
        <v>481</v>
      </c>
      <c r="D77" s="17" t="s">
        <v>76</v>
      </c>
      <c r="E77" s="27">
        <f>일위대가!F465</f>
        <v>0</v>
      </c>
      <c r="F77" s="27">
        <f>일위대가!H465</f>
        <v>0</v>
      </c>
      <c r="G77" s="27">
        <f>일위대가!J465</f>
        <v>0</v>
      </c>
      <c r="H77" s="27">
        <f t="shared" si="1"/>
        <v>0</v>
      </c>
      <c r="I77" s="17" t="s">
        <v>482</v>
      </c>
      <c r="J77" s="17" t="s">
        <v>52</v>
      </c>
      <c r="K77" s="17" t="s">
        <v>52</v>
      </c>
      <c r="L77" s="17" t="s">
        <v>52</v>
      </c>
      <c r="M77" s="17" t="s">
        <v>52</v>
      </c>
      <c r="N77" s="2" t="s">
        <v>52</v>
      </c>
    </row>
    <row r="78" spans="1:14" ht="30" customHeight="1" x14ac:dyDescent="0.3">
      <c r="A78" s="17" t="s">
        <v>488</v>
      </c>
      <c r="B78" s="17" t="s">
        <v>485</v>
      </c>
      <c r="C78" s="17" t="s">
        <v>486</v>
      </c>
      <c r="D78" s="17" t="s">
        <v>76</v>
      </c>
      <c r="E78" s="27">
        <f>일위대가!F469</f>
        <v>0</v>
      </c>
      <c r="F78" s="27">
        <f>일위대가!H469</f>
        <v>0</v>
      </c>
      <c r="G78" s="27">
        <f>일위대가!J469</f>
        <v>0</v>
      </c>
      <c r="H78" s="27">
        <f t="shared" si="1"/>
        <v>0</v>
      </c>
      <c r="I78" s="17" t="s">
        <v>487</v>
      </c>
      <c r="J78" s="17" t="s">
        <v>52</v>
      </c>
      <c r="K78" s="17" t="s">
        <v>52</v>
      </c>
      <c r="L78" s="17" t="s">
        <v>52</v>
      </c>
      <c r="M78" s="17" t="s">
        <v>52</v>
      </c>
      <c r="N78" s="2" t="s">
        <v>52</v>
      </c>
    </row>
    <row r="79" spans="1:14" ht="30" customHeight="1" x14ac:dyDescent="0.3">
      <c r="A79" s="17" t="s">
        <v>493</v>
      </c>
      <c r="B79" s="17" t="s">
        <v>490</v>
      </c>
      <c r="C79" s="17" t="s">
        <v>491</v>
      </c>
      <c r="D79" s="17" t="s">
        <v>76</v>
      </c>
      <c r="E79" s="27">
        <f>일위대가!F473</f>
        <v>0</v>
      </c>
      <c r="F79" s="27">
        <f>일위대가!H473</f>
        <v>0</v>
      </c>
      <c r="G79" s="27">
        <f>일위대가!J473</f>
        <v>0</v>
      </c>
      <c r="H79" s="27">
        <f t="shared" si="1"/>
        <v>0</v>
      </c>
      <c r="I79" s="17" t="s">
        <v>492</v>
      </c>
      <c r="J79" s="17" t="s">
        <v>52</v>
      </c>
      <c r="K79" s="17" t="s">
        <v>52</v>
      </c>
      <c r="L79" s="17" t="s">
        <v>52</v>
      </c>
      <c r="M79" s="17" t="s">
        <v>52</v>
      </c>
      <c r="N79" s="2" t="s">
        <v>52</v>
      </c>
    </row>
    <row r="80" spans="1:14" ht="30" customHeight="1" x14ac:dyDescent="0.3">
      <c r="A80" s="17" t="s">
        <v>498</v>
      </c>
      <c r="B80" s="17" t="s">
        <v>495</v>
      </c>
      <c r="C80" s="17" t="s">
        <v>496</v>
      </c>
      <c r="D80" s="17" t="s">
        <v>76</v>
      </c>
      <c r="E80" s="27">
        <f>일위대가!F477</f>
        <v>0</v>
      </c>
      <c r="F80" s="27">
        <f>일위대가!H477</f>
        <v>0</v>
      </c>
      <c r="G80" s="27">
        <f>일위대가!J477</f>
        <v>0</v>
      </c>
      <c r="H80" s="27">
        <f t="shared" si="1"/>
        <v>0</v>
      </c>
      <c r="I80" s="17" t="s">
        <v>497</v>
      </c>
      <c r="J80" s="17" t="s">
        <v>52</v>
      </c>
      <c r="K80" s="17" t="s">
        <v>52</v>
      </c>
      <c r="L80" s="17" t="s">
        <v>52</v>
      </c>
      <c r="M80" s="17" t="s">
        <v>52</v>
      </c>
      <c r="N80" s="2" t="s">
        <v>52</v>
      </c>
    </row>
    <row r="81" spans="1:14" ht="30" customHeight="1" x14ac:dyDescent="0.3">
      <c r="A81" s="17" t="s">
        <v>540</v>
      </c>
      <c r="B81" s="17" t="s">
        <v>537</v>
      </c>
      <c r="C81" s="17" t="s">
        <v>538</v>
      </c>
      <c r="D81" s="17" t="s">
        <v>70</v>
      </c>
      <c r="E81" s="27">
        <f>일위대가!F482</f>
        <v>0</v>
      </c>
      <c r="F81" s="27">
        <f>일위대가!H482</f>
        <v>0</v>
      </c>
      <c r="G81" s="27">
        <f>일위대가!J482</f>
        <v>0</v>
      </c>
      <c r="H81" s="27">
        <f t="shared" si="1"/>
        <v>0</v>
      </c>
      <c r="I81" s="17" t="s">
        <v>539</v>
      </c>
      <c r="J81" s="17" t="s">
        <v>52</v>
      </c>
      <c r="K81" s="17" t="s">
        <v>52</v>
      </c>
      <c r="L81" s="17" t="s">
        <v>52</v>
      </c>
      <c r="M81" s="17" t="s">
        <v>1716</v>
      </c>
      <c r="N81" s="2" t="s">
        <v>52</v>
      </c>
    </row>
    <row r="82" spans="1:14" ht="30" customHeight="1" x14ac:dyDescent="0.3">
      <c r="A82" s="17" t="s">
        <v>545</v>
      </c>
      <c r="B82" s="17" t="s">
        <v>542</v>
      </c>
      <c r="C82" s="17" t="s">
        <v>543</v>
      </c>
      <c r="D82" s="17" t="s">
        <v>62</v>
      </c>
      <c r="E82" s="27">
        <f>일위대가!F486</f>
        <v>0</v>
      </c>
      <c r="F82" s="27">
        <f>일위대가!H486</f>
        <v>0</v>
      </c>
      <c r="G82" s="27">
        <f>일위대가!J486</f>
        <v>0</v>
      </c>
      <c r="H82" s="27">
        <f t="shared" si="1"/>
        <v>0</v>
      </c>
      <c r="I82" s="17" t="s">
        <v>544</v>
      </c>
      <c r="J82" s="17" t="s">
        <v>52</v>
      </c>
      <c r="K82" s="17" t="s">
        <v>52</v>
      </c>
      <c r="L82" s="17" t="s">
        <v>52</v>
      </c>
      <c r="M82" s="17" t="s">
        <v>1412</v>
      </c>
      <c r="N82" s="2" t="s">
        <v>52</v>
      </c>
    </row>
    <row r="83" spans="1:14" ht="30" customHeight="1" x14ac:dyDescent="0.3">
      <c r="A83" s="17" t="s">
        <v>550</v>
      </c>
      <c r="B83" s="17" t="s">
        <v>547</v>
      </c>
      <c r="C83" s="17" t="s">
        <v>548</v>
      </c>
      <c r="D83" s="17" t="s">
        <v>76</v>
      </c>
      <c r="E83" s="27">
        <f>일위대가!F490</f>
        <v>0</v>
      </c>
      <c r="F83" s="27">
        <f>일위대가!H490</f>
        <v>0</v>
      </c>
      <c r="G83" s="27">
        <f>일위대가!J490</f>
        <v>0</v>
      </c>
      <c r="H83" s="27">
        <f t="shared" si="1"/>
        <v>0</v>
      </c>
      <c r="I83" s="17" t="s">
        <v>549</v>
      </c>
      <c r="J83" s="17" t="s">
        <v>52</v>
      </c>
      <c r="K83" s="17" t="s">
        <v>52</v>
      </c>
      <c r="L83" s="17" t="s">
        <v>52</v>
      </c>
      <c r="M83" s="17" t="s">
        <v>52</v>
      </c>
      <c r="N83" s="2" t="s">
        <v>52</v>
      </c>
    </row>
    <row r="84" spans="1:14" ht="30" customHeight="1" x14ac:dyDescent="0.3">
      <c r="A84" s="17" t="s">
        <v>567</v>
      </c>
      <c r="B84" s="17" t="s">
        <v>564</v>
      </c>
      <c r="C84" s="17" t="s">
        <v>565</v>
      </c>
      <c r="D84" s="17" t="s">
        <v>70</v>
      </c>
      <c r="E84" s="27">
        <f>일위대가!F497</f>
        <v>0</v>
      </c>
      <c r="F84" s="27">
        <f>일위대가!H497</f>
        <v>0</v>
      </c>
      <c r="G84" s="27">
        <f>일위대가!J497</f>
        <v>0</v>
      </c>
      <c r="H84" s="27">
        <f t="shared" si="1"/>
        <v>0</v>
      </c>
      <c r="I84" s="17" t="s">
        <v>566</v>
      </c>
      <c r="J84" s="17" t="s">
        <v>52</v>
      </c>
      <c r="K84" s="17" t="s">
        <v>52</v>
      </c>
      <c r="L84" s="17" t="s">
        <v>52</v>
      </c>
      <c r="M84" s="17" t="s">
        <v>1731</v>
      </c>
      <c r="N84" s="2" t="s">
        <v>52</v>
      </c>
    </row>
    <row r="85" spans="1:14" ht="30" customHeight="1" x14ac:dyDescent="0.3">
      <c r="A85" s="17" t="s">
        <v>571</v>
      </c>
      <c r="B85" s="17" t="s">
        <v>564</v>
      </c>
      <c r="C85" s="17" t="s">
        <v>569</v>
      </c>
      <c r="D85" s="17" t="s">
        <v>70</v>
      </c>
      <c r="E85" s="27">
        <f>일위대가!F503</f>
        <v>0</v>
      </c>
      <c r="F85" s="27">
        <f>일위대가!H503</f>
        <v>0</v>
      </c>
      <c r="G85" s="27">
        <f>일위대가!J503</f>
        <v>0</v>
      </c>
      <c r="H85" s="27">
        <f t="shared" si="1"/>
        <v>0</v>
      </c>
      <c r="I85" s="17" t="s">
        <v>570</v>
      </c>
      <c r="J85" s="17" t="s">
        <v>52</v>
      </c>
      <c r="K85" s="17" t="s">
        <v>52</v>
      </c>
      <c r="L85" s="17" t="s">
        <v>52</v>
      </c>
      <c r="M85" s="17" t="s">
        <v>1753</v>
      </c>
      <c r="N85" s="2" t="s">
        <v>52</v>
      </c>
    </row>
    <row r="86" spans="1:14" ht="30" customHeight="1" x14ac:dyDescent="0.3">
      <c r="A86" s="17" t="s">
        <v>575</v>
      </c>
      <c r="B86" s="17" t="s">
        <v>573</v>
      </c>
      <c r="C86" s="17" t="s">
        <v>569</v>
      </c>
      <c r="D86" s="17" t="s">
        <v>70</v>
      </c>
      <c r="E86" s="27">
        <f>일위대가!F509</f>
        <v>0</v>
      </c>
      <c r="F86" s="27">
        <f>일위대가!H509</f>
        <v>0</v>
      </c>
      <c r="G86" s="27">
        <f>일위대가!J509</f>
        <v>0</v>
      </c>
      <c r="H86" s="27">
        <f t="shared" si="1"/>
        <v>0</v>
      </c>
      <c r="I86" s="17" t="s">
        <v>574</v>
      </c>
      <c r="J86" s="17" t="s">
        <v>52</v>
      </c>
      <c r="K86" s="17" t="s">
        <v>52</v>
      </c>
      <c r="L86" s="17" t="s">
        <v>52</v>
      </c>
      <c r="M86" s="17" t="s">
        <v>1753</v>
      </c>
      <c r="N86" s="2" t="s">
        <v>52</v>
      </c>
    </row>
    <row r="87" spans="1:14" ht="30" customHeight="1" x14ac:dyDescent="0.3">
      <c r="A87" s="17" t="s">
        <v>579</v>
      </c>
      <c r="B87" s="17" t="s">
        <v>577</v>
      </c>
      <c r="C87" s="17" t="s">
        <v>569</v>
      </c>
      <c r="D87" s="17" t="s">
        <v>70</v>
      </c>
      <c r="E87" s="27">
        <f>일위대가!F515</f>
        <v>0</v>
      </c>
      <c r="F87" s="27">
        <f>일위대가!H515</f>
        <v>0</v>
      </c>
      <c r="G87" s="27">
        <f>일위대가!J515</f>
        <v>0</v>
      </c>
      <c r="H87" s="27">
        <f t="shared" si="1"/>
        <v>0</v>
      </c>
      <c r="I87" s="17" t="s">
        <v>578</v>
      </c>
      <c r="J87" s="17" t="s">
        <v>52</v>
      </c>
      <c r="K87" s="17" t="s">
        <v>52</v>
      </c>
      <c r="L87" s="17" t="s">
        <v>52</v>
      </c>
      <c r="M87" s="17" t="s">
        <v>1753</v>
      </c>
      <c r="N87" s="2" t="s">
        <v>52</v>
      </c>
    </row>
    <row r="88" spans="1:14" ht="30" customHeight="1" x14ac:dyDescent="0.3">
      <c r="A88" s="17" t="s">
        <v>583</v>
      </c>
      <c r="B88" s="17" t="s">
        <v>564</v>
      </c>
      <c r="C88" s="17" t="s">
        <v>581</v>
      </c>
      <c r="D88" s="17" t="s">
        <v>70</v>
      </c>
      <c r="E88" s="27">
        <f>일위대가!F521</f>
        <v>0</v>
      </c>
      <c r="F88" s="27">
        <f>일위대가!H521</f>
        <v>0</v>
      </c>
      <c r="G88" s="27">
        <f>일위대가!J521</f>
        <v>0</v>
      </c>
      <c r="H88" s="27">
        <f t="shared" si="1"/>
        <v>0</v>
      </c>
      <c r="I88" s="17" t="s">
        <v>582</v>
      </c>
      <c r="J88" s="17" t="s">
        <v>52</v>
      </c>
      <c r="K88" s="17" t="s">
        <v>52</v>
      </c>
      <c r="L88" s="17" t="s">
        <v>52</v>
      </c>
      <c r="M88" s="17" t="s">
        <v>1753</v>
      </c>
      <c r="N88" s="2" t="s">
        <v>52</v>
      </c>
    </row>
    <row r="89" spans="1:14" ht="30" customHeight="1" x14ac:dyDescent="0.3">
      <c r="A89" s="17" t="s">
        <v>586</v>
      </c>
      <c r="B89" s="17" t="s">
        <v>573</v>
      </c>
      <c r="C89" s="17" t="s">
        <v>581</v>
      </c>
      <c r="D89" s="17" t="s">
        <v>70</v>
      </c>
      <c r="E89" s="27">
        <f>일위대가!F527</f>
        <v>0</v>
      </c>
      <c r="F89" s="27">
        <f>일위대가!H527</f>
        <v>0</v>
      </c>
      <c r="G89" s="27">
        <f>일위대가!J527</f>
        <v>0</v>
      </c>
      <c r="H89" s="27">
        <f t="shared" si="1"/>
        <v>0</v>
      </c>
      <c r="I89" s="17" t="s">
        <v>585</v>
      </c>
      <c r="J89" s="17" t="s">
        <v>52</v>
      </c>
      <c r="K89" s="17" t="s">
        <v>52</v>
      </c>
      <c r="L89" s="17" t="s">
        <v>52</v>
      </c>
      <c r="M89" s="17" t="s">
        <v>1753</v>
      </c>
      <c r="N89" s="2" t="s">
        <v>52</v>
      </c>
    </row>
    <row r="90" spans="1:14" ht="30" customHeight="1" x14ac:dyDescent="0.3">
      <c r="A90" s="17" t="s">
        <v>589</v>
      </c>
      <c r="B90" s="17" t="s">
        <v>577</v>
      </c>
      <c r="C90" s="17" t="s">
        <v>581</v>
      </c>
      <c r="D90" s="17" t="s">
        <v>70</v>
      </c>
      <c r="E90" s="27">
        <f>일위대가!F533</f>
        <v>0</v>
      </c>
      <c r="F90" s="27">
        <f>일위대가!H533</f>
        <v>0</v>
      </c>
      <c r="G90" s="27">
        <f>일위대가!J533</f>
        <v>0</v>
      </c>
      <c r="H90" s="27">
        <f t="shared" si="1"/>
        <v>0</v>
      </c>
      <c r="I90" s="17" t="s">
        <v>588</v>
      </c>
      <c r="J90" s="17" t="s">
        <v>52</v>
      </c>
      <c r="K90" s="17" t="s">
        <v>52</v>
      </c>
      <c r="L90" s="17" t="s">
        <v>52</v>
      </c>
      <c r="M90" s="17" t="s">
        <v>1753</v>
      </c>
      <c r="N90" s="2" t="s">
        <v>52</v>
      </c>
    </row>
    <row r="91" spans="1:14" ht="30" customHeight="1" x14ac:dyDescent="0.3">
      <c r="A91" s="17" t="s">
        <v>593</v>
      </c>
      <c r="B91" s="17" t="s">
        <v>564</v>
      </c>
      <c r="C91" s="17" t="s">
        <v>591</v>
      </c>
      <c r="D91" s="17" t="s">
        <v>70</v>
      </c>
      <c r="E91" s="27">
        <f>일위대가!F539</f>
        <v>0</v>
      </c>
      <c r="F91" s="27">
        <f>일위대가!H539</f>
        <v>0</v>
      </c>
      <c r="G91" s="27">
        <f>일위대가!J539</f>
        <v>0</v>
      </c>
      <c r="H91" s="27">
        <f t="shared" si="1"/>
        <v>0</v>
      </c>
      <c r="I91" s="17" t="s">
        <v>592</v>
      </c>
      <c r="J91" s="17" t="s">
        <v>52</v>
      </c>
      <c r="K91" s="17" t="s">
        <v>52</v>
      </c>
      <c r="L91" s="17" t="s">
        <v>52</v>
      </c>
      <c r="M91" s="17" t="s">
        <v>1753</v>
      </c>
      <c r="N91" s="2" t="s">
        <v>52</v>
      </c>
    </row>
    <row r="92" spans="1:14" ht="30" customHeight="1" x14ac:dyDescent="0.3">
      <c r="A92" s="17" t="s">
        <v>598</v>
      </c>
      <c r="B92" s="17" t="s">
        <v>595</v>
      </c>
      <c r="C92" s="17" t="s">
        <v>596</v>
      </c>
      <c r="D92" s="17" t="s">
        <v>76</v>
      </c>
      <c r="E92" s="27">
        <f>일위대가!F544</f>
        <v>0</v>
      </c>
      <c r="F92" s="27">
        <f>일위대가!H544</f>
        <v>0</v>
      </c>
      <c r="G92" s="27">
        <f>일위대가!J544</f>
        <v>0</v>
      </c>
      <c r="H92" s="27">
        <f t="shared" si="1"/>
        <v>0</v>
      </c>
      <c r="I92" s="17" t="s">
        <v>597</v>
      </c>
      <c r="J92" s="17" t="s">
        <v>52</v>
      </c>
      <c r="K92" s="17" t="s">
        <v>52</v>
      </c>
      <c r="L92" s="17" t="s">
        <v>52</v>
      </c>
      <c r="M92" s="17" t="s">
        <v>52</v>
      </c>
      <c r="N92" s="2" t="s">
        <v>52</v>
      </c>
    </row>
    <row r="93" spans="1:14" ht="30" customHeight="1" x14ac:dyDescent="0.3">
      <c r="A93" s="17" t="s">
        <v>615</v>
      </c>
      <c r="B93" s="17" t="s">
        <v>612</v>
      </c>
      <c r="C93" s="17" t="s">
        <v>613</v>
      </c>
      <c r="D93" s="17" t="s">
        <v>76</v>
      </c>
      <c r="E93" s="27">
        <f>일위대가!F549</f>
        <v>0</v>
      </c>
      <c r="F93" s="27">
        <f>일위대가!H549</f>
        <v>0</v>
      </c>
      <c r="G93" s="27">
        <f>일위대가!J549</f>
        <v>0</v>
      </c>
      <c r="H93" s="27">
        <f t="shared" si="1"/>
        <v>0</v>
      </c>
      <c r="I93" s="17" t="s">
        <v>614</v>
      </c>
      <c r="J93" s="17" t="s">
        <v>52</v>
      </c>
      <c r="K93" s="17" t="s">
        <v>52</v>
      </c>
      <c r="L93" s="17" t="s">
        <v>52</v>
      </c>
      <c r="M93" s="17" t="s">
        <v>52</v>
      </c>
      <c r="N93" s="2" t="s">
        <v>52</v>
      </c>
    </row>
    <row r="94" spans="1:14" ht="30" customHeight="1" x14ac:dyDescent="0.3">
      <c r="A94" s="17" t="s">
        <v>619</v>
      </c>
      <c r="B94" s="17" t="s">
        <v>617</v>
      </c>
      <c r="C94" s="17" t="s">
        <v>613</v>
      </c>
      <c r="D94" s="17" t="s">
        <v>76</v>
      </c>
      <c r="E94" s="27">
        <f>일위대가!F554</f>
        <v>0</v>
      </c>
      <c r="F94" s="27">
        <f>일위대가!H554</f>
        <v>0</v>
      </c>
      <c r="G94" s="27">
        <f>일위대가!J554</f>
        <v>0</v>
      </c>
      <c r="H94" s="27">
        <f t="shared" si="1"/>
        <v>0</v>
      </c>
      <c r="I94" s="17" t="s">
        <v>618</v>
      </c>
      <c r="J94" s="17" t="s">
        <v>52</v>
      </c>
      <c r="K94" s="17" t="s">
        <v>52</v>
      </c>
      <c r="L94" s="17" t="s">
        <v>52</v>
      </c>
      <c r="M94" s="17" t="s">
        <v>52</v>
      </c>
      <c r="N94" s="2" t="s">
        <v>52</v>
      </c>
    </row>
    <row r="95" spans="1:14" ht="30" customHeight="1" x14ac:dyDescent="0.3">
      <c r="A95" s="17" t="s">
        <v>624</v>
      </c>
      <c r="B95" s="17" t="s">
        <v>621</v>
      </c>
      <c r="C95" s="17" t="s">
        <v>622</v>
      </c>
      <c r="D95" s="17" t="s">
        <v>76</v>
      </c>
      <c r="E95" s="27">
        <f>일위대가!F559</f>
        <v>0</v>
      </c>
      <c r="F95" s="27">
        <f>일위대가!H559</f>
        <v>0</v>
      </c>
      <c r="G95" s="27">
        <f>일위대가!J559</f>
        <v>0</v>
      </c>
      <c r="H95" s="27">
        <f t="shared" si="1"/>
        <v>0</v>
      </c>
      <c r="I95" s="17" t="s">
        <v>623</v>
      </c>
      <c r="J95" s="17" t="s">
        <v>52</v>
      </c>
      <c r="K95" s="17" t="s">
        <v>52</v>
      </c>
      <c r="L95" s="17" t="s">
        <v>52</v>
      </c>
      <c r="M95" s="17" t="s">
        <v>52</v>
      </c>
      <c r="N95" s="2" t="s">
        <v>52</v>
      </c>
    </row>
    <row r="96" spans="1:14" ht="30" customHeight="1" x14ac:dyDescent="0.3">
      <c r="A96" s="17" t="s">
        <v>629</v>
      </c>
      <c r="B96" s="17" t="s">
        <v>626</v>
      </c>
      <c r="C96" s="17" t="s">
        <v>627</v>
      </c>
      <c r="D96" s="17" t="s">
        <v>76</v>
      </c>
      <c r="E96" s="27">
        <f>일위대가!F564</f>
        <v>0</v>
      </c>
      <c r="F96" s="27">
        <f>일위대가!H564</f>
        <v>0</v>
      </c>
      <c r="G96" s="27">
        <f>일위대가!J564</f>
        <v>0</v>
      </c>
      <c r="H96" s="27">
        <f t="shared" si="1"/>
        <v>0</v>
      </c>
      <c r="I96" s="17" t="s">
        <v>628</v>
      </c>
      <c r="J96" s="17" t="s">
        <v>52</v>
      </c>
      <c r="K96" s="17" t="s">
        <v>52</v>
      </c>
      <c r="L96" s="17" t="s">
        <v>52</v>
      </c>
      <c r="M96" s="17" t="s">
        <v>52</v>
      </c>
      <c r="N96" s="2" t="s">
        <v>52</v>
      </c>
    </row>
    <row r="97" spans="1:14" ht="30" customHeight="1" x14ac:dyDescent="0.3">
      <c r="A97" s="17" t="s">
        <v>634</v>
      </c>
      <c r="B97" s="17" t="s">
        <v>631</v>
      </c>
      <c r="C97" s="17" t="s">
        <v>632</v>
      </c>
      <c r="D97" s="17" t="s">
        <v>76</v>
      </c>
      <c r="E97" s="27">
        <f>일위대가!F569</f>
        <v>0</v>
      </c>
      <c r="F97" s="27">
        <f>일위대가!H569</f>
        <v>0</v>
      </c>
      <c r="G97" s="27">
        <f>일위대가!J569</f>
        <v>0</v>
      </c>
      <c r="H97" s="27">
        <f t="shared" si="1"/>
        <v>0</v>
      </c>
      <c r="I97" s="17" t="s">
        <v>633</v>
      </c>
      <c r="J97" s="17" t="s">
        <v>52</v>
      </c>
      <c r="K97" s="17" t="s">
        <v>52</v>
      </c>
      <c r="L97" s="17" t="s">
        <v>52</v>
      </c>
      <c r="M97" s="17" t="s">
        <v>52</v>
      </c>
      <c r="N97" s="2" t="s">
        <v>52</v>
      </c>
    </row>
    <row r="98" spans="1:14" ht="30" customHeight="1" x14ac:dyDescent="0.3">
      <c r="A98" s="17" t="s">
        <v>638</v>
      </c>
      <c r="B98" s="17" t="s">
        <v>636</v>
      </c>
      <c r="C98" s="17" t="s">
        <v>627</v>
      </c>
      <c r="D98" s="17" t="s">
        <v>76</v>
      </c>
      <c r="E98" s="27">
        <f>일위대가!F574</f>
        <v>0</v>
      </c>
      <c r="F98" s="27">
        <f>일위대가!H574</f>
        <v>0</v>
      </c>
      <c r="G98" s="27">
        <f>일위대가!J574</f>
        <v>0</v>
      </c>
      <c r="H98" s="27">
        <f t="shared" si="1"/>
        <v>0</v>
      </c>
      <c r="I98" s="17" t="s">
        <v>637</v>
      </c>
      <c r="J98" s="17" t="s">
        <v>52</v>
      </c>
      <c r="K98" s="17" t="s">
        <v>52</v>
      </c>
      <c r="L98" s="17" t="s">
        <v>52</v>
      </c>
      <c r="M98" s="17" t="s">
        <v>52</v>
      </c>
      <c r="N98" s="2" t="s">
        <v>52</v>
      </c>
    </row>
    <row r="99" spans="1:14" ht="30" customHeight="1" x14ac:dyDescent="0.3">
      <c r="A99" s="17" t="s">
        <v>642</v>
      </c>
      <c r="B99" s="17" t="s">
        <v>640</v>
      </c>
      <c r="C99" s="17" t="s">
        <v>52</v>
      </c>
      <c r="D99" s="17" t="s">
        <v>76</v>
      </c>
      <c r="E99" s="27">
        <f>일위대가!F579</f>
        <v>0</v>
      </c>
      <c r="F99" s="27">
        <f>일위대가!H579</f>
        <v>0</v>
      </c>
      <c r="G99" s="27">
        <f>일위대가!J579</f>
        <v>0</v>
      </c>
      <c r="H99" s="27">
        <f t="shared" si="1"/>
        <v>0</v>
      </c>
      <c r="I99" s="17" t="s">
        <v>641</v>
      </c>
      <c r="J99" s="17" t="s">
        <v>52</v>
      </c>
      <c r="K99" s="17" t="s">
        <v>52</v>
      </c>
      <c r="L99" s="17" t="s">
        <v>52</v>
      </c>
      <c r="M99" s="17" t="s">
        <v>52</v>
      </c>
      <c r="N99" s="2" t="s">
        <v>52</v>
      </c>
    </row>
    <row r="100" spans="1:14" ht="30" customHeight="1" x14ac:dyDescent="0.3">
      <c r="A100" s="17" t="s">
        <v>646</v>
      </c>
      <c r="B100" s="17" t="s">
        <v>644</v>
      </c>
      <c r="C100" s="17" t="s">
        <v>613</v>
      </c>
      <c r="D100" s="17" t="s">
        <v>76</v>
      </c>
      <c r="E100" s="27">
        <f>일위대가!F584</f>
        <v>0</v>
      </c>
      <c r="F100" s="27">
        <f>일위대가!H584</f>
        <v>0</v>
      </c>
      <c r="G100" s="27">
        <f>일위대가!J584</f>
        <v>0</v>
      </c>
      <c r="H100" s="27">
        <f t="shared" si="1"/>
        <v>0</v>
      </c>
      <c r="I100" s="17" t="s">
        <v>645</v>
      </c>
      <c r="J100" s="17" t="s">
        <v>52</v>
      </c>
      <c r="K100" s="17" t="s">
        <v>52</v>
      </c>
      <c r="L100" s="17" t="s">
        <v>52</v>
      </c>
      <c r="M100" s="17" t="s">
        <v>52</v>
      </c>
      <c r="N100" s="2" t="s">
        <v>52</v>
      </c>
    </row>
    <row r="101" spans="1:14" ht="30" customHeight="1" x14ac:dyDescent="0.3">
      <c r="A101" s="17" t="s">
        <v>651</v>
      </c>
      <c r="B101" s="17" t="s">
        <v>648</v>
      </c>
      <c r="C101" s="17" t="s">
        <v>649</v>
      </c>
      <c r="D101" s="17" t="s">
        <v>62</v>
      </c>
      <c r="E101" s="27">
        <f>일위대가!F588</f>
        <v>0</v>
      </c>
      <c r="F101" s="27">
        <f>일위대가!H588</f>
        <v>0</v>
      </c>
      <c r="G101" s="27">
        <f>일위대가!J588</f>
        <v>0</v>
      </c>
      <c r="H101" s="27">
        <f t="shared" si="1"/>
        <v>0</v>
      </c>
      <c r="I101" s="17" t="s">
        <v>650</v>
      </c>
      <c r="J101" s="17" t="s">
        <v>52</v>
      </c>
      <c r="K101" s="17" t="s">
        <v>52</v>
      </c>
      <c r="L101" s="17" t="s">
        <v>52</v>
      </c>
      <c r="M101" s="17" t="s">
        <v>52</v>
      </c>
      <c r="N101" s="2" t="s">
        <v>52</v>
      </c>
    </row>
    <row r="102" spans="1:14" ht="30" customHeight="1" x14ac:dyDescent="0.3">
      <c r="A102" s="17" t="s">
        <v>656</v>
      </c>
      <c r="B102" s="17" t="s">
        <v>653</v>
      </c>
      <c r="C102" s="17" t="s">
        <v>654</v>
      </c>
      <c r="D102" s="17" t="s">
        <v>76</v>
      </c>
      <c r="E102" s="27">
        <f>일위대가!F592</f>
        <v>0</v>
      </c>
      <c r="F102" s="27">
        <f>일위대가!H592</f>
        <v>0</v>
      </c>
      <c r="G102" s="27">
        <f>일위대가!J592</f>
        <v>0</v>
      </c>
      <c r="H102" s="27">
        <f t="shared" si="1"/>
        <v>0</v>
      </c>
      <c r="I102" s="17" t="s">
        <v>655</v>
      </c>
      <c r="J102" s="17" t="s">
        <v>52</v>
      </c>
      <c r="K102" s="17" t="s">
        <v>52</v>
      </c>
      <c r="L102" s="17" t="s">
        <v>52</v>
      </c>
      <c r="M102" s="17" t="s">
        <v>52</v>
      </c>
      <c r="N102" s="2" t="s">
        <v>52</v>
      </c>
    </row>
    <row r="103" spans="1:14" ht="30" customHeight="1" x14ac:dyDescent="0.3">
      <c r="A103" s="17" t="s">
        <v>661</v>
      </c>
      <c r="B103" s="17" t="s">
        <v>658</v>
      </c>
      <c r="C103" s="17" t="s">
        <v>659</v>
      </c>
      <c r="D103" s="17" t="s">
        <v>76</v>
      </c>
      <c r="E103" s="27">
        <f>일위대가!F597</f>
        <v>0</v>
      </c>
      <c r="F103" s="27">
        <f>일위대가!H597</f>
        <v>0</v>
      </c>
      <c r="G103" s="27">
        <f>일위대가!J597</f>
        <v>0</v>
      </c>
      <c r="H103" s="27">
        <f t="shared" si="1"/>
        <v>0</v>
      </c>
      <c r="I103" s="17" t="s">
        <v>660</v>
      </c>
      <c r="J103" s="17" t="s">
        <v>52</v>
      </c>
      <c r="K103" s="17" t="s">
        <v>52</v>
      </c>
      <c r="L103" s="17" t="s">
        <v>52</v>
      </c>
      <c r="M103" s="17" t="s">
        <v>52</v>
      </c>
      <c r="N103" s="2" t="s">
        <v>52</v>
      </c>
    </row>
    <row r="104" spans="1:14" ht="30" customHeight="1" x14ac:dyDescent="0.3">
      <c r="A104" s="17" t="s">
        <v>666</v>
      </c>
      <c r="B104" s="17" t="s">
        <v>663</v>
      </c>
      <c r="C104" s="17" t="s">
        <v>664</v>
      </c>
      <c r="D104" s="17" t="s">
        <v>70</v>
      </c>
      <c r="E104" s="27">
        <f>일위대가!F601</f>
        <v>0</v>
      </c>
      <c r="F104" s="27">
        <f>일위대가!H601</f>
        <v>0</v>
      </c>
      <c r="G104" s="27">
        <f>일위대가!J601</f>
        <v>0</v>
      </c>
      <c r="H104" s="27">
        <f t="shared" si="1"/>
        <v>0</v>
      </c>
      <c r="I104" s="17" t="s">
        <v>665</v>
      </c>
      <c r="J104" s="17" t="s">
        <v>52</v>
      </c>
      <c r="K104" s="17" t="s">
        <v>52</v>
      </c>
      <c r="L104" s="17" t="s">
        <v>52</v>
      </c>
      <c r="M104" s="17" t="s">
        <v>52</v>
      </c>
      <c r="N104" s="2" t="s">
        <v>52</v>
      </c>
    </row>
    <row r="105" spans="1:14" ht="30" customHeight="1" x14ac:dyDescent="0.3">
      <c r="A105" s="17" t="s">
        <v>671</v>
      </c>
      <c r="B105" s="17" t="s">
        <v>668</v>
      </c>
      <c r="C105" s="17" t="s">
        <v>669</v>
      </c>
      <c r="D105" s="17" t="s">
        <v>76</v>
      </c>
      <c r="E105" s="27">
        <f>일위대가!F606</f>
        <v>0</v>
      </c>
      <c r="F105" s="27">
        <f>일위대가!H606</f>
        <v>0</v>
      </c>
      <c r="G105" s="27">
        <f>일위대가!J606</f>
        <v>0</v>
      </c>
      <c r="H105" s="27">
        <f t="shared" si="1"/>
        <v>0</v>
      </c>
      <c r="I105" s="17" t="s">
        <v>670</v>
      </c>
      <c r="J105" s="17" t="s">
        <v>52</v>
      </c>
      <c r="K105" s="17" t="s">
        <v>52</v>
      </c>
      <c r="L105" s="17" t="s">
        <v>52</v>
      </c>
      <c r="M105" s="17" t="s">
        <v>52</v>
      </c>
      <c r="N105" s="2" t="s">
        <v>52</v>
      </c>
    </row>
    <row r="106" spans="1:14" ht="30" customHeight="1" x14ac:dyDescent="0.3">
      <c r="A106" s="17" t="s">
        <v>675</v>
      </c>
      <c r="B106" s="17" t="s">
        <v>673</v>
      </c>
      <c r="C106" s="17" t="s">
        <v>669</v>
      </c>
      <c r="D106" s="17" t="s">
        <v>76</v>
      </c>
      <c r="E106" s="27">
        <f>일위대가!F611</f>
        <v>0</v>
      </c>
      <c r="F106" s="27">
        <f>일위대가!H611</f>
        <v>0</v>
      </c>
      <c r="G106" s="27">
        <f>일위대가!J611</f>
        <v>0</v>
      </c>
      <c r="H106" s="27">
        <f t="shared" si="1"/>
        <v>0</v>
      </c>
      <c r="I106" s="17" t="s">
        <v>674</v>
      </c>
      <c r="J106" s="17" t="s">
        <v>52</v>
      </c>
      <c r="K106" s="17" t="s">
        <v>52</v>
      </c>
      <c r="L106" s="17" t="s">
        <v>52</v>
      </c>
      <c r="M106" s="17" t="s">
        <v>52</v>
      </c>
      <c r="N106" s="2" t="s">
        <v>52</v>
      </c>
    </row>
    <row r="107" spans="1:14" ht="30" customHeight="1" x14ac:dyDescent="0.3">
      <c r="A107" s="17" t="s">
        <v>680</v>
      </c>
      <c r="B107" s="17" t="s">
        <v>677</v>
      </c>
      <c r="C107" s="17" t="s">
        <v>678</v>
      </c>
      <c r="D107" s="17" t="s">
        <v>62</v>
      </c>
      <c r="E107" s="27">
        <f>일위대가!F616</f>
        <v>0</v>
      </c>
      <c r="F107" s="27">
        <f>일위대가!H616</f>
        <v>0</v>
      </c>
      <c r="G107" s="27">
        <f>일위대가!J616</f>
        <v>0</v>
      </c>
      <c r="H107" s="27">
        <f t="shared" si="1"/>
        <v>0</v>
      </c>
      <c r="I107" s="17" t="s">
        <v>679</v>
      </c>
      <c r="J107" s="17" t="s">
        <v>52</v>
      </c>
      <c r="K107" s="17" t="s">
        <v>52</v>
      </c>
      <c r="L107" s="17" t="s">
        <v>52</v>
      </c>
      <c r="M107" s="17" t="s">
        <v>52</v>
      </c>
      <c r="N107" s="2" t="s">
        <v>52</v>
      </c>
    </row>
    <row r="108" spans="1:14" ht="30" customHeight="1" x14ac:dyDescent="0.3">
      <c r="A108" s="17" t="s">
        <v>685</v>
      </c>
      <c r="B108" s="17" t="s">
        <v>682</v>
      </c>
      <c r="C108" s="17" t="s">
        <v>683</v>
      </c>
      <c r="D108" s="17" t="s">
        <v>62</v>
      </c>
      <c r="E108" s="27">
        <f>일위대가!F621</f>
        <v>0</v>
      </c>
      <c r="F108" s="27">
        <f>일위대가!H621</f>
        <v>0</v>
      </c>
      <c r="G108" s="27">
        <f>일위대가!J621</f>
        <v>0</v>
      </c>
      <c r="H108" s="27">
        <f t="shared" si="1"/>
        <v>0</v>
      </c>
      <c r="I108" s="17" t="s">
        <v>684</v>
      </c>
      <c r="J108" s="17" t="s">
        <v>52</v>
      </c>
      <c r="K108" s="17" t="s">
        <v>52</v>
      </c>
      <c r="L108" s="17" t="s">
        <v>52</v>
      </c>
      <c r="M108" s="17" t="s">
        <v>52</v>
      </c>
      <c r="N108" s="2" t="s">
        <v>52</v>
      </c>
    </row>
    <row r="109" spans="1:14" ht="30" customHeight="1" x14ac:dyDescent="0.3">
      <c r="A109" s="17" t="s">
        <v>690</v>
      </c>
      <c r="B109" s="17" t="s">
        <v>687</v>
      </c>
      <c r="C109" s="17" t="s">
        <v>688</v>
      </c>
      <c r="D109" s="17" t="s">
        <v>62</v>
      </c>
      <c r="E109" s="27">
        <f>일위대가!F626</f>
        <v>0</v>
      </c>
      <c r="F109" s="27">
        <f>일위대가!H626</f>
        <v>0</v>
      </c>
      <c r="G109" s="27">
        <f>일위대가!J626</f>
        <v>0</v>
      </c>
      <c r="H109" s="27">
        <f t="shared" si="1"/>
        <v>0</v>
      </c>
      <c r="I109" s="17" t="s">
        <v>689</v>
      </c>
      <c r="J109" s="17" t="s">
        <v>52</v>
      </c>
      <c r="K109" s="17" t="s">
        <v>52</v>
      </c>
      <c r="L109" s="17" t="s">
        <v>52</v>
      </c>
      <c r="M109" s="17" t="s">
        <v>52</v>
      </c>
      <c r="N109" s="2" t="s">
        <v>52</v>
      </c>
    </row>
    <row r="110" spans="1:14" ht="30" customHeight="1" x14ac:dyDescent="0.3">
      <c r="A110" s="17" t="s">
        <v>697</v>
      </c>
      <c r="B110" s="17" t="s">
        <v>694</v>
      </c>
      <c r="C110" s="17" t="s">
        <v>695</v>
      </c>
      <c r="D110" s="17" t="s">
        <v>76</v>
      </c>
      <c r="E110" s="27">
        <f>일위대가!F635</f>
        <v>0</v>
      </c>
      <c r="F110" s="27">
        <f>일위대가!H635</f>
        <v>0</v>
      </c>
      <c r="G110" s="27">
        <f>일위대가!J635</f>
        <v>0</v>
      </c>
      <c r="H110" s="27">
        <f t="shared" si="1"/>
        <v>0</v>
      </c>
      <c r="I110" s="17" t="s">
        <v>696</v>
      </c>
      <c r="J110" s="17" t="s">
        <v>52</v>
      </c>
      <c r="K110" s="17" t="s">
        <v>52</v>
      </c>
      <c r="L110" s="17" t="s">
        <v>52</v>
      </c>
      <c r="M110" s="17" t="s">
        <v>52</v>
      </c>
      <c r="N110" s="2" t="s">
        <v>52</v>
      </c>
    </row>
    <row r="111" spans="1:14" ht="30" customHeight="1" x14ac:dyDescent="0.3">
      <c r="A111" s="17" t="s">
        <v>701</v>
      </c>
      <c r="B111" s="17" t="s">
        <v>694</v>
      </c>
      <c r="C111" s="17" t="s">
        <v>699</v>
      </c>
      <c r="D111" s="17" t="s">
        <v>76</v>
      </c>
      <c r="E111" s="27">
        <f>일위대가!F644</f>
        <v>0</v>
      </c>
      <c r="F111" s="27">
        <f>일위대가!H644</f>
        <v>0</v>
      </c>
      <c r="G111" s="27">
        <f>일위대가!J644</f>
        <v>0</v>
      </c>
      <c r="H111" s="27">
        <f t="shared" si="1"/>
        <v>0</v>
      </c>
      <c r="I111" s="17" t="s">
        <v>700</v>
      </c>
      <c r="J111" s="17" t="s">
        <v>52</v>
      </c>
      <c r="K111" s="17" t="s">
        <v>52</v>
      </c>
      <c r="L111" s="17" t="s">
        <v>52</v>
      </c>
      <c r="M111" s="17" t="s">
        <v>52</v>
      </c>
      <c r="N111" s="2" t="s">
        <v>52</v>
      </c>
    </row>
    <row r="112" spans="1:14" ht="30" customHeight="1" x14ac:dyDescent="0.3">
      <c r="A112" s="17" t="s">
        <v>705</v>
      </c>
      <c r="B112" s="17" t="s">
        <v>694</v>
      </c>
      <c r="C112" s="17" t="s">
        <v>703</v>
      </c>
      <c r="D112" s="17" t="s">
        <v>76</v>
      </c>
      <c r="E112" s="27">
        <f>일위대가!F653</f>
        <v>0</v>
      </c>
      <c r="F112" s="27">
        <f>일위대가!H653</f>
        <v>0</v>
      </c>
      <c r="G112" s="27">
        <f>일위대가!J653</f>
        <v>0</v>
      </c>
      <c r="H112" s="27">
        <f t="shared" si="1"/>
        <v>0</v>
      </c>
      <c r="I112" s="17" t="s">
        <v>704</v>
      </c>
      <c r="J112" s="17" t="s">
        <v>52</v>
      </c>
      <c r="K112" s="17" t="s">
        <v>52</v>
      </c>
      <c r="L112" s="17" t="s">
        <v>52</v>
      </c>
      <c r="M112" s="17" t="s">
        <v>52</v>
      </c>
      <c r="N112" s="2" t="s">
        <v>52</v>
      </c>
    </row>
    <row r="113" spans="1:14" ht="30" customHeight="1" x14ac:dyDescent="0.3">
      <c r="A113" s="17" t="s">
        <v>710</v>
      </c>
      <c r="B113" s="17" t="s">
        <v>707</v>
      </c>
      <c r="C113" s="17" t="s">
        <v>708</v>
      </c>
      <c r="D113" s="17" t="s">
        <v>76</v>
      </c>
      <c r="E113" s="27">
        <f>일위대가!F662</f>
        <v>0</v>
      </c>
      <c r="F113" s="27">
        <f>일위대가!H662</f>
        <v>0</v>
      </c>
      <c r="G113" s="27">
        <f>일위대가!J662</f>
        <v>0</v>
      </c>
      <c r="H113" s="27">
        <f t="shared" si="1"/>
        <v>0</v>
      </c>
      <c r="I113" s="17" t="s">
        <v>709</v>
      </c>
      <c r="J113" s="17" t="s">
        <v>52</v>
      </c>
      <c r="K113" s="17" t="s">
        <v>52</v>
      </c>
      <c r="L113" s="17" t="s">
        <v>52</v>
      </c>
      <c r="M113" s="17" t="s">
        <v>52</v>
      </c>
      <c r="N113" s="2" t="s">
        <v>52</v>
      </c>
    </row>
    <row r="114" spans="1:14" ht="30" customHeight="1" x14ac:dyDescent="0.3">
      <c r="A114" s="17" t="s">
        <v>715</v>
      </c>
      <c r="B114" s="17" t="s">
        <v>712</v>
      </c>
      <c r="C114" s="17" t="s">
        <v>713</v>
      </c>
      <c r="D114" s="17" t="s">
        <v>76</v>
      </c>
      <c r="E114" s="27">
        <f>일위대가!F671</f>
        <v>0</v>
      </c>
      <c r="F114" s="27">
        <f>일위대가!H671</f>
        <v>0</v>
      </c>
      <c r="G114" s="27">
        <f>일위대가!J671</f>
        <v>0</v>
      </c>
      <c r="H114" s="27">
        <f t="shared" si="1"/>
        <v>0</v>
      </c>
      <c r="I114" s="17" t="s">
        <v>714</v>
      </c>
      <c r="J114" s="17" t="s">
        <v>52</v>
      </c>
      <c r="K114" s="17" t="s">
        <v>52</v>
      </c>
      <c r="L114" s="17" t="s">
        <v>52</v>
      </c>
      <c r="M114" s="17" t="s">
        <v>52</v>
      </c>
      <c r="N114" s="2" t="s">
        <v>52</v>
      </c>
    </row>
    <row r="115" spans="1:14" ht="30" customHeight="1" x14ac:dyDescent="0.3">
      <c r="A115" s="17" t="s">
        <v>720</v>
      </c>
      <c r="B115" s="17" t="s">
        <v>717</v>
      </c>
      <c r="C115" s="17" t="s">
        <v>718</v>
      </c>
      <c r="D115" s="17" t="s">
        <v>76</v>
      </c>
      <c r="E115" s="27">
        <f>일위대가!F680</f>
        <v>0</v>
      </c>
      <c r="F115" s="27">
        <f>일위대가!H680</f>
        <v>0</v>
      </c>
      <c r="G115" s="27">
        <f>일위대가!J680</f>
        <v>0</v>
      </c>
      <c r="H115" s="27">
        <f t="shared" si="1"/>
        <v>0</v>
      </c>
      <c r="I115" s="17" t="s">
        <v>719</v>
      </c>
      <c r="J115" s="17" t="s">
        <v>52</v>
      </c>
      <c r="K115" s="17" t="s">
        <v>52</v>
      </c>
      <c r="L115" s="17" t="s">
        <v>52</v>
      </c>
      <c r="M115" s="17" t="s">
        <v>52</v>
      </c>
      <c r="N115" s="2" t="s">
        <v>52</v>
      </c>
    </row>
    <row r="116" spans="1:14" ht="30" customHeight="1" x14ac:dyDescent="0.3">
      <c r="A116" s="17" t="s">
        <v>725</v>
      </c>
      <c r="B116" s="17" t="s">
        <v>722</v>
      </c>
      <c r="C116" s="17" t="s">
        <v>723</v>
      </c>
      <c r="D116" s="17" t="s">
        <v>76</v>
      </c>
      <c r="E116" s="27">
        <f>일위대가!F687</f>
        <v>0</v>
      </c>
      <c r="F116" s="27">
        <f>일위대가!H687</f>
        <v>0</v>
      </c>
      <c r="G116" s="27">
        <f>일위대가!J687</f>
        <v>0</v>
      </c>
      <c r="H116" s="27">
        <f t="shared" si="1"/>
        <v>0</v>
      </c>
      <c r="I116" s="17" t="s">
        <v>724</v>
      </c>
      <c r="J116" s="17" t="s">
        <v>52</v>
      </c>
      <c r="K116" s="17" t="s">
        <v>52</v>
      </c>
      <c r="L116" s="17" t="s">
        <v>52</v>
      </c>
      <c r="M116" s="17" t="s">
        <v>52</v>
      </c>
      <c r="N116" s="2" t="s">
        <v>52</v>
      </c>
    </row>
    <row r="117" spans="1:14" ht="30" customHeight="1" x14ac:dyDescent="0.3">
      <c r="A117" s="17" t="s">
        <v>730</v>
      </c>
      <c r="B117" s="17" t="s">
        <v>727</v>
      </c>
      <c r="C117" s="17" t="s">
        <v>728</v>
      </c>
      <c r="D117" s="17" t="s">
        <v>76</v>
      </c>
      <c r="E117" s="27">
        <f>일위대가!F694</f>
        <v>0</v>
      </c>
      <c r="F117" s="27">
        <f>일위대가!H694</f>
        <v>0</v>
      </c>
      <c r="G117" s="27">
        <f>일위대가!J694</f>
        <v>0</v>
      </c>
      <c r="H117" s="27">
        <f t="shared" si="1"/>
        <v>0</v>
      </c>
      <c r="I117" s="17" t="s">
        <v>729</v>
      </c>
      <c r="J117" s="17" t="s">
        <v>52</v>
      </c>
      <c r="K117" s="17" t="s">
        <v>52</v>
      </c>
      <c r="L117" s="17" t="s">
        <v>52</v>
      </c>
      <c r="M117" s="17" t="s">
        <v>52</v>
      </c>
      <c r="N117" s="2" t="s">
        <v>52</v>
      </c>
    </row>
    <row r="118" spans="1:14" ht="30" customHeight="1" x14ac:dyDescent="0.3">
      <c r="A118" s="17" t="s">
        <v>735</v>
      </c>
      <c r="B118" s="17" t="s">
        <v>732</v>
      </c>
      <c r="C118" s="17" t="s">
        <v>733</v>
      </c>
      <c r="D118" s="17" t="s">
        <v>76</v>
      </c>
      <c r="E118" s="27">
        <f>일위대가!F700</f>
        <v>0</v>
      </c>
      <c r="F118" s="27">
        <f>일위대가!H700</f>
        <v>0</v>
      </c>
      <c r="G118" s="27">
        <f>일위대가!J700</f>
        <v>0</v>
      </c>
      <c r="H118" s="27">
        <f t="shared" si="1"/>
        <v>0</v>
      </c>
      <c r="I118" s="17" t="s">
        <v>734</v>
      </c>
      <c r="J118" s="17" t="s">
        <v>52</v>
      </c>
      <c r="K118" s="17" t="s">
        <v>52</v>
      </c>
      <c r="L118" s="17" t="s">
        <v>52</v>
      </c>
      <c r="M118" s="17" t="s">
        <v>52</v>
      </c>
      <c r="N118" s="2" t="s">
        <v>52</v>
      </c>
    </row>
    <row r="119" spans="1:14" ht="30" customHeight="1" x14ac:dyDescent="0.3">
      <c r="A119" s="17" t="s">
        <v>740</v>
      </c>
      <c r="B119" s="17" t="s">
        <v>737</v>
      </c>
      <c r="C119" s="17" t="s">
        <v>738</v>
      </c>
      <c r="D119" s="17" t="s">
        <v>76</v>
      </c>
      <c r="E119" s="27">
        <f>일위대가!F711</f>
        <v>0</v>
      </c>
      <c r="F119" s="27">
        <f>일위대가!H711</f>
        <v>0</v>
      </c>
      <c r="G119" s="27">
        <f>일위대가!J711</f>
        <v>0</v>
      </c>
      <c r="H119" s="27">
        <f t="shared" si="1"/>
        <v>0</v>
      </c>
      <c r="I119" s="17" t="s">
        <v>739</v>
      </c>
      <c r="J119" s="17" t="s">
        <v>52</v>
      </c>
      <c r="K119" s="17" t="s">
        <v>52</v>
      </c>
      <c r="L119" s="17" t="s">
        <v>52</v>
      </c>
      <c r="M119" s="17" t="s">
        <v>52</v>
      </c>
      <c r="N119" s="2" t="s">
        <v>52</v>
      </c>
    </row>
    <row r="120" spans="1:14" ht="30" customHeight="1" x14ac:dyDescent="0.3">
      <c r="A120" s="17" t="s">
        <v>745</v>
      </c>
      <c r="B120" s="17" t="s">
        <v>742</v>
      </c>
      <c r="C120" s="17" t="s">
        <v>743</v>
      </c>
      <c r="D120" s="17" t="s">
        <v>76</v>
      </c>
      <c r="E120" s="27">
        <f>일위대가!F718</f>
        <v>0</v>
      </c>
      <c r="F120" s="27">
        <f>일위대가!H718</f>
        <v>0</v>
      </c>
      <c r="G120" s="27">
        <f>일위대가!J718</f>
        <v>0</v>
      </c>
      <c r="H120" s="27">
        <f t="shared" si="1"/>
        <v>0</v>
      </c>
      <c r="I120" s="17" t="s">
        <v>744</v>
      </c>
      <c r="J120" s="17" t="s">
        <v>52</v>
      </c>
      <c r="K120" s="17" t="s">
        <v>52</v>
      </c>
      <c r="L120" s="17" t="s">
        <v>52</v>
      </c>
      <c r="M120" s="17" t="s">
        <v>52</v>
      </c>
      <c r="N120" s="2" t="s">
        <v>52</v>
      </c>
    </row>
    <row r="121" spans="1:14" ht="30" customHeight="1" x14ac:dyDescent="0.3">
      <c r="A121" s="17" t="s">
        <v>766</v>
      </c>
      <c r="B121" s="17" t="s">
        <v>763</v>
      </c>
      <c r="C121" s="17" t="s">
        <v>764</v>
      </c>
      <c r="D121" s="17" t="s">
        <v>62</v>
      </c>
      <c r="E121" s="27">
        <f>일위대가!F727</f>
        <v>0</v>
      </c>
      <c r="F121" s="27">
        <f>일위대가!H727</f>
        <v>0</v>
      </c>
      <c r="G121" s="27">
        <f>일위대가!J727</f>
        <v>0</v>
      </c>
      <c r="H121" s="27">
        <f t="shared" si="1"/>
        <v>0</v>
      </c>
      <c r="I121" s="17" t="s">
        <v>765</v>
      </c>
      <c r="J121" s="17" t="s">
        <v>52</v>
      </c>
      <c r="K121" s="17" t="s">
        <v>52</v>
      </c>
      <c r="L121" s="17" t="s">
        <v>52</v>
      </c>
      <c r="M121" s="17" t="s">
        <v>52</v>
      </c>
      <c r="N121" s="2" t="s">
        <v>52</v>
      </c>
    </row>
    <row r="122" spans="1:14" ht="30" customHeight="1" x14ac:dyDescent="0.3">
      <c r="A122" s="17" t="s">
        <v>771</v>
      </c>
      <c r="B122" s="17" t="s">
        <v>768</v>
      </c>
      <c r="C122" s="17" t="s">
        <v>769</v>
      </c>
      <c r="D122" s="17" t="s">
        <v>62</v>
      </c>
      <c r="E122" s="27">
        <f>일위대가!F736</f>
        <v>0</v>
      </c>
      <c r="F122" s="27">
        <f>일위대가!H736</f>
        <v>0</v>
      </c>
      <c r="G122" s="27">
        <f>일위대가!J736</f>
        <v>0</v>
      </c>
      <c r="H122" s="27">
        <f t="shared" si="1"/>
        <v>0</v>
      </c>
      <c r="I122" s="17" t="s">
        <v>770</v>
      </c>
      <c r="J122" s="17" t="s">
        <v>52</v>
      </c>
      <c r="K122" s="17" t="s">
        <v>52</v>
      </c>
      <c r="L122" s="17" t="s">
        <v>52</v>
      </c>
      <c r="M122" s="17" t="s">
        <v>52</v>
      </c>
      <c r="N122" s="2" t="s">
        <v>52</v>
      </c>
    </row>
    <row r="123" spans="1:14" ht="30" customHeight="1" x14ac:dyDescent="0.3">
      <c r="A123" s="17" t="s">
        <v>776</v>
      </c>
      <c r="B123" s="17" t="s">
        <v>773</v>
      </c>
      <c r="C123" s="17" t="s">
        <v>774</v>
      </c>
      <c r="D123" s="17" t="s">
        <v>70</v>
      </c>
      <c r="E123" s="27">
        <f>일위대가!F741</f>
        <v>0</v>
      </c>
      <c r="F123" s="27">
        <f>일위대가!H741</f>
        <v>0</v>
      </c>
      <c r="G123" s="27">
        <f>일위대가!J741</f>
        <v>0</v>
      </c>
      <c r="H123" s="27">
        <f t="shared" si="1"/>
        <v>0</v>
      </c>
      <c r="I123" s="17" t="s">
        <v>775</v>
      </c>
      <c r="J123" s="17" t="s">
        <v>52</v>
      </c>
      <c r="K123" s="17" t="s">
        <v>52</v>
      </c>
      <c r="L123" s="17" t="s">
        <v>52</v>
      </c>
      <c r="M123" s="17" t="s">
        <v>2037</v>
      </c>
      <c r="N123" s="2" t="s">
        <v>52</v>
      </c>
    </row>
    <row r="124" spans="1:14" ht="30" customHeight="1" x14ac:dyDescent="0.3">
      <c r="A124" s="17" t="s">
        <v>780</v>
      </c>
      <c r="B124" s="17" t="s">
        <v>773</v>
      </c>
      <c r="C124" s="17" t="s">
        <v>778</v>
      </c>
      <c r="D124" s="17" t="s">
        <v>70</v>
      </c>
      <c r="E124" s="27">
        <f>일위대가!F746</f>
        <v>0</v>
      </c>
      <c r="F124" s="27">
        <f>일위대가!H746</f>
        <v>0</v>
      </c>
      <c r="G124" s="27">
        <f>일위대가!J746</f>
        <v>0</v>
      </c>
      <c r="H124" s="27">
        <f t="shared" si="1"/>
        <v>0</v>
      </c>
      <c r="I124" s="17" t="s">
        <v>779</v>
      </c>
      <c r="J124" s="17" t="s">
        <v>52</v>
      </c>
      <c r="K124" s="17" t="s">
        <v>52</v>
      </c>
      <c r="L124" s="17" t="s">
        <v>52</v>
      </c>
      <c r="M124" s="17" t="s">
        <v>2037</v>
      </c>
      <c r="N124" s="2" t="s">
        <v>52</v>
      </c>
    </row>
    <row r="125" spans="1:14" ht="30" customHeight="1" x14ac:dyDescent="0.3">
      <c r="A125" s="17" t="s">
        <v>784</v>
      </c>
      <c r="B125" s="17" t="s">
        <v>773</v>
      </c>
      <c r="C125" s="17" t="s">
        <v>782</v>
      </c>
      <c r="D125" s="17" t="s">
        <v>70</v>
      </c>
      <c r="E125" s="27">
        <f>일위대가!F751</f>
        <v>0</v>
      </c>
      <c r="F125" s="27">
        <f>일위대가!H751</f>
        <v>0</v>
      </c>
      <c r="G125" s="27">
        <f>일위대가!J751</f>
        <v>0</v>
      </c>
      <c r="H125" s="27">
        <f t="shared" si="1"/>
        <v>0</v>
      </c>
      <c r="I125" s="17" t="s">
        <v>783</v>
      </c>
      <c r="J125" s="17" t="s">
        <v>52</v>
      </c>
      <c r="K125" s="17" t="s">
        <v>52</v>
      </c>
      <c r="L125" s="17" t="s">
        <v>52</v>
      </c>
      <c r="M125" s="17" t="s">
        <v>2037</v>
      </c>
      <c r="N125" s="2" t="s">
        <v>52</v>
      </c>
    </row>
    <row r="126" spans="1:14" ht="30" customHeight="1" x14ac:dyDescent="0.3">
      <c r="A126" s="17" t="s">
        <v>788</v>
      </c>
      <c r="B126" s="17" t="s">
        <v>773</v>
      </c>
      <c r="C126" s="17" t="s">
        <v>786</v>
      </c>
      <c r="D126" s="17" t="s">
        <v>70</v>
      </c>
      <c r="E126" s="27">
        <f>일위대가!F756</f>
        <v>0</v>
      </c>
      <c r="F126" s="27">
        <f>일위대가!H756</f>
        <v>0</v>
      </c>
      <c r="G126" s="27">
        <f>일위대가!J756</f>
        <v>0</v>
      </c>
      <c r="H126" s="27">
        <f t="shared" si="1"/>
        <v>0</v>
      </c>
      <c r="I126" s="17" t="s">
        <v>787</v>
      </c>
      <c r="J126" s="17" t="s">
        <v>52</v>
      </c>
      <c r="K126" s="17" t="s">
        <v>52</v>
      </c>
      <c r="L126" s="17" t="s">
        <v>52</v>
      </c>
      <c r="M126" s="17" t="s">
        <v>2037</v>
      </c>
      <c r="N126" s="2" t="s">
        <v>52</v>
      </c>
    </row>
    <row r="127" spans="1:14" ht="30" customHeight="1" x14ac:dyDescent="0.3">
      <c r="A127" s="17" t="s">
        <v>793</v>
      </c>
      <c r="B127" s="17" t="s">
        <v>790</v>
      </c>
      <c r="C127" s="17" t="s">
        <v>791</v>
      </c>
      <c r="D127" s="17" t="s">
        <v>70</v>
      </c>
      <c r="E127" s="27">
        <f>일위대가!F760</f>
        <v>0</v>
      </c>
      <c r="F127" s="27">
        <f>일위대가!H760</f>
        <v>0</v>
      </c>
      <c r="G127" s="27">
        <f>일위대가!J760</f>
        <v>0</v>
      </c>
      <c r="H127" s="27">
        <f t="shared" si="1"/>
        <v>0</v>
      </c>
      <c r="I127" s="17" t="s">
        <v>792</v>
      </c>
      <c r="J127" s="17" t="s">
        <v>52</v>
      </c>
      <c r="K127" s="17" t="s">
        <v>52</v>
      </c>
      <c r="L127" s="17" t="s">
        <v>52</v>
      </c>
      <c r="M127" s="17" t="s">
        <v>2059</v>
      </c>
      <c r="N127" s="2" t="s">
        <v>52</v>
      </c>
    </row>
    <row r="128" spans="1:14" ht="30" customHeight="1" x14ac:dyDescent="0.3">
      <c r="A128" s="17" t="s">
        <v>797</v>
      </c>
      <c r="B128" s="17" t="s">
        <v>790</v>
      </c>
      <c r="C128" s="17" t="s">
        <v>795</v>
      </c>
      <c r="D128" s="17" t="s">
        <v>70</v>
      </c>
      <c r="E128" s="27">
        <f>일위대가!F764</f>
        <v>0</v>
      </c>
      <c r="F128" s="27">
        <f>일위대가!H764</f>
        <v>0</v>
      </c>
      <c r="G128" s="27">
        <f>일위대가!J764</f>
        <v>0</v>
      </c>
      <c r="H128" s="27">
        <f t="shared" si="1"/>
        <v>0</v>
      </c>
      <c r="I128" s="17" t="s">
        <v>796</v>
      </c>
      <c r="J128" s="17" t="s">
        <v>52</v>
      </c>
      <c r="K128" s="17" t="s">
        <v>52</v>
      </c>
      <c r="L128" s="17" t="s">
        <v>52</v>
      </c>
      <c r="M128" s="17" t="s">
        <v>2059</v>
      </c>
      <c r="N128" s="2" t="s">
        <v>52</v>
      </c>
    </row>
    <row r="129" spans="1:14" ht="30" customHeight="1" x14ac:dyDescent="0.3">
      <c r="A129" s="17" t="s">
        <v>802</v>
      </c>
      <c r="B129" s="17" t="s">
        <v>799</v>
      </c>
      <c r="C129" s="17" t="s">
        <v>800</v>
      </c>
      <c r="D129" s="17" t="s">
        <v>70</v>
      </c>
      <c r="E129" s="27">
        <f>일위대가!F768</f>
        <v>0</v>
      </c>
      <c r="F129" s="27">
        <f>일위대가!H768</f>
        <v>0</v>
      </c>
      <c r="G129" s="27">
        <f>일위대가!J768</f>
        <v>0</v>
      </c>
      <c r="H129" s="27">
        <f t="shared" si="1"/>
        <v>0</v>
      </c>
      <c r="I129" s="17" t="s">
        <v>801</v>
      </c>
      <c r="J129" s="17" t="s">
        <v>52</v>
      </c>
      <c r="K129" s="17" t="s">
        <v>52</v>
      </c>
      <c r="L129" s="17" t="s">
        <v>52</v>
      </c>
      <c r="M129" s="17" t="s">
        <v>2067</v>
      </c>
      <c r="N129" s="2" t="s">
        <v>52</v>
      </c>
    </row>
    <row r="130" spans="1:14" ht="30" customHeight="1" x14ac:dyDescent="0.3">
      <c r="A130" s="17" t="s">
        <v>807</v>
      </c>
      <c r="B130" s="17" t="s">
        <v>804</v>
      </c>
      <c r="C130" s="17" t="s">
        <v>805</v>
      </c>
      <c r="D130" s="17" t="s">
        <v>70</v>
      </c>
      <c r="E130" s="27">
        <f>일위대가!F774</f>
        <v>0</v>
      </c>
      <c r="F130" s="27">
        <f>일위대가!H774</f>
        <v>0</v>
      </c>
      <c r="G130" s="27">
        <f>일위대가!J774</f>
        <v>0</v>
      </c>
      <c r="H130" s="27">
        <f t="shared" si="1"/>
        <v>0</v>
      </c>
      <c r="I130" s="17" t="s">
        <v>806</v>
      </c>
      <c r="J130" s="17" t="s">
        <v>52</v>
      </c>
      <c r="K130" s="17" t="s">
        <v>52</v>
      </c>
      <c r="L130" s="17" t="s">
        <v>52</v>
      </c>
      <c r="M130" s="17" t="s">
        <v>2073</v>
      </c>
      <c r="N130" s="2" t="s">
        <v>52</v>
      </c>
    </row>
    <row r="131" spans="1:14" ht="30" customHeight="1" x14ac:dyDescent="0.3">
      <c r="A131" s="17" t="s">
        <v>811</v>
      </c>
      <c r="B131" s="17" t="s">
        <v>804</v>
      </c>
      <c r="C131" s="17" t="s">
        <v>809</v>
      </c>
      <c r="D131" s="17" t="s">
        <v>70</v>
      </c>
      <c r="E131" s="27">
        <f>일위대가!F780</f>
        <v>0</v>
      </c>
      <c r="F131" s="27">
        <f>일위대가!H780</f>
        <v>0</v>
      </c>
      <c r="G131" s="27">
        <f>일위대가!J780</f>
        <v>0</v>
      </c>
      <c r="H131" s="27">
        <f t="shared" si="1"/>
        <v>0</v>
      </c>
      <c r="I131" s="17" t="s">
        <v>810</v>
      </c>
      <c r="J131" s="17" t="s">
        <v>52</v>
      </c>
      <c r="K131" s="17" t="s">
        <v>52</v>
      </c>
      <c r="L131" s="17" t="s">
        <v>52</v>
      </c>
      <c r="M131" s="17" t="s">
        <v>2073</v>
      </c>
      <c r="N131" s="2" t="s">
        <v>52</v>
      </c>
    </row>
    <row r="132" spans="1:14" ht="30" customHeight="1" x14ac:dyDescent="0.3">
      <c r="A132" s="17" t="s">
        <v>816</v>
      </c>
      <c r="B132" s="17" t="s">
        <v>813</v>
      </c>
      <c r="C132" s="17" t="s">
        <v>814</v>
      </c>
      <c r="D132" s="17" t="s">
        <v>70</v>
      </c>
      <c r="E132" s="27">
        <f>일위대가!F786</f>
        <v>0</v>
      </c>
      <c r="F132" s="27">
        <f>일위대가!H786</f>
        <v>0</v>
      </c>
      <c r="G132" s="27">
        <f>일위대가!J786</f>
        <v>0</v>
      </c>
      <c r="H132" s="27">
        <f t="shared" ref="H132:H195" si="2">E132+F132+G132</f>
        <v>0</v>
      </c>
      <c r="I132" s="17" t="s">
        <v>815</v>
      </c>
      <c r="J132" s="17" t="s">
        <v>52</v>
      </c>
      <c r="K132" s="17" t="s">
        <v>52</v>
      </c>
      <c r="L132" s="17" t="s">
        <v>52</v>
      </c>
      <c r="M132" s="17" t="s">
        <v>2073</v>
      </c>
      <c r="N132" s="2" t="s">
        <v>52</v>
      </c>
    </row>
    <row r="133" spans="1:14" ht="30" customHeight="1" x14ac:dyDescent="0.3">
      <c r="A133" s="17" t="s">
        <v>821</v>
      </c>
      <c r="B133" s="17" t="s">
        <v>818</v>
      </c>
      <c r="C133" s="17" t="s">
        <v>819</v>
      </c>
      <c r="D133" s="17" t="s">
        <v>70</v>
      </c>
      <c r="E133" s="27">
        <f>일위대가!F790</f>
        <v>0</v>
      </c>
      <c r="F133" s="27">
        <f>일위대가!H790</f>
        <v>0</v>
      </c>
      <c r="G133" s="27">
        <f>일위대가!J790</f>
        <v>0</v>
      </c>
      <c r="H133" s="27">
        <f t="shared" si="2"/>
        <v>0</v>
      </c>
      <c r="I133" s="17" t="s">
        <v>820</v>
      </c>
      <c r="J133" s="17" t="s">
        <v>52</v>
      </c>
      <c r="K133" s="17" t="s">
        <v>52</v>
      </c>
      <c r="L133" s="17" t="s">
        <v>52</v>
      </c>
      <c r="M133" s="17" t="s">
        <v>52</v>
      </c>
      <c r="N133" s="2" t="s">
        <v>52</v>
      </c>
    </row>
    <row r="134" spans="1:14" ht="30" customHeight="1" x14ac:dyDescent="0.3">
      <c r="A134" s="17" t="s">
        <v>825</v>
      </c>
      <c r="B134" s="17" t="s">
        <v>818</v>
      </c>
      <c r="C134" s="17" t="s">
        <v>823</v>
      </c>
      <c r="D134" s="17" t="s">
        <v>70</v>
      </c>
      <c r="E134" s="27">
        <f>일위대가!F794</f>
        <v>0</v>
      </c>
      <c r="F134" s="27">
        <f>일위대가!H794</f>
        <v>0</v>
      </c>
      <c r="G134" s="27">
        <f>일위대가!J794</f>
        <v>0</v>
      </c>
      <c r="H134" s="27">
        <f t="shared" si="2"/>
        <v>0</v>
      </c>
      <c r="I134" s="17" t="s">
        <v>824</v>
      </c>
      <c r="J134" s="17" t="s">
        <v>52</v>
      </c>
      <c r="K134" s="17" t="s">
        <v>52</v>
      </c>
      <c r="L134" s="17" t="s">
        <v>52</v>
      </c>
      <c r="M134" s="17" t="s">
        <v>52</v>
      </c>
      <c r="N134" s="2" t="s">
        <v>52</v>
      </c>
    </row>
    <row r="135" spans="1:14" ht="30" customHeight="1" x14ac:dyDescent="0.3">
      <c r="A135" s="17" t="s">
        <v>830</v>
      </c>
      <c r="B135" s="17" t="s">
        <v>827</v>
      </c>
      <c r="C135" s="17" t="s">
        <v>828</v>
      </c>
      <c r="D135" s="17" t="s">
        <v>70</v>
      </c>
      <c r="E135" s="27">
        <f>일위대가!F798</f>
        <v>0</v>
      </c>
      <c r="F135" s="27">
        <f>일위대가!H798</f>
        <v>0</v>
      </c>
      <c r="G135" s="27">
        <f>일위대가!J798</f>
        <v>0</v>
      </c>
      <c r="H135" s="27">
        <f t="shared" si="2"/>
        <v>0</v>
      </c>
      <c r="I135" s="17" t="s">
        <v>829</v>
      </c>
      <c r="J135" s="17" t="s">
        <v>52</v>
      </c>
      <c r="K135" s="17" t="s">
        <v>52</v>
      </c>
      <c r="L135" s="17" t="s">
        <v>52</v>
      </c>
      <c r="M135" s="17" t="s">
        <v>52</v>
      </c>
      <c r="N135" s="2" t="s">
        <v>52</v>
      </c>
    </row>
    <row r="136" spans="1:14" ht="30" customHeight="1" x14ac:dyDescent="0.3">
      <c r="A136" s="17" t="s">
        <v>834</v>
      </c>
      <c r="B136" s="17" t="s">
        <v>832</v>
      </c>
      <c r="C136" s="17" t="s">
        <v>828</v>
      </c>
      <c r="D136" s="17" t="s">
        <v>70</v>
      </c>
      <c r="E136" s="27">
        <f>일위대가!F802</f>
        <v>0</v>
      </c>
      <c r="F136" s="27">
        <f>일위대가!H802</f>
        <v>0</v>
      </c>
      <c r="G136" s="27">
        <f>일위대가!J802</f>
        <v>0</v>
      </c>
      <c r="H136" s="27">
        <f t="shared" si="2"/>
        <v>0</v>
      </c>
      <c r="I136" s="17" t="s">
        <v>833</v>
      </c>
      <c r="J136" s="17" t="s">
        <v>52</v>
      </c>
      <c r="K136" s="17" t="s">
        <v>52</v>
      </c>
      <c r="L136" s="17" t="s">
        <v>52</v>
      </c>
      <c r="M136" s="17" t="s">
        <v>52</v>
      </c>
      <c r="N136" s="2" t="s">
        <v>52</v>
      </c>
    </row>
    <row r="137" spans="1:14" ht="30" customHeight="1" x14ac:dyDescent="0.3">
      <c r="A137" s="17" t="s">
        <v>839</v>
      </c>
      <c r="B137" s="17" t="s">
        <v>836</v>
      </c>
      <c r="C137" s="17" t="s">
        <v>837</v>
      </c>
      <c r="D137" s="17" t="s">
        <v>70</v>
      </c>
      <c r="E137" s="27">
        <f>일위대가!F808</f>
        <v>0</v>
      </c>
      <c r="F137" s="27">
        <f>일위대가!H808</f>
        <v>0</v>
      </c>
      <c r="G137" s="27">
        <f>일위대가!J808</f>
        <v>0</v>
      </c>
      <c r="H137" s="27">
        <f t="shared" si="2"/>
        <v>0</v>
      </c>
      <c r="I137" s="17" t="s">
        <v>838</v>
      </c>
      <c r="J137" s="17" t="s">
        <v>52</v>
      </c>
      <c r="K137" s="17" t="s">
        <v>52</v>
      </c>
      <c r="L137" s="17" t="s">
        <v>52</v>
      </c>
      <c r="M137" s="17" t="s">
        <v>52</v>
      </c>
      <c r="N137" s="2" t="s">
        <v>52</v>
      </c>
    </row>
    <row r="138" spans="1:14" ht="30" customHeight="1" x14ac:dyDescent="0.3">
      <c r="A138" s="17" t="s">
        <v>844</v>
      </c>
      <c r="B138" s="17" t="s">
        <v>841</v>
      </c>
      <c r="C138" s="17" t="s">
        <v>842</v>
      </c>
      <c r="D138" s="17" t="s">
        <v>70</v>
      </c>
      <c r="E138" s="27">
        <f>일위대가!F814</f>
        <v>0</v>
      </c>
      <c r="F138" s="27">
        <f>일위대가!H814</f>
        <v>0</v>
      </c>
      <c r="G138" s="27">
        <f>일위대가!J814</f>
        <v>0</v>
      </c>
      <c r="H138" s="27">
        <f t="shared" si="2"/>
        <v>0</v>
      </c>
      <c r="I138" s="17" t="s">
        <v>843</v>
      </c>
      <c r="J138" s="17" t="s">
        <v>52</v>
      </c>
      <c r="K138" s="17" t="s">
        <v>52</v>
      </c>
      <c r="L138" s="17" t="s">
        <v>52</v>
      </c>
      <c r="M138" s="17" t="s">
        <v>52</v>
      </c>
      <c r="N138" s="2" t="s">
        <v>52</v>
      </c>
    </row>
    <row r="139" spans="1:14" ht="30" customHeight="1" x14ac:dyDescent="0.3">
      <c r="A139" s="17" t="s">
        <v>849</v>
      </c>
      <c r="B139" s="17" t="s">
        <v>846</v>
      </c>
      <c r="C139" s="17" t="s">
        <v>847</v>
      </c>
      <c r="D139" s="17" t="s">
        <v>76</v>
      </c>
      <c r="E139" s="27">
        <f>일위대가!F818</f>
        <v>0</v>
      </c>
      <c r="F139" s="27">
        <f>일위대가!H818</f>
        <v>0</v>
      </c>
      <c r="G139" s="27">
        <f>일위대가!J818</f>
        <v>0</v>
      </c>
      <c r="H139" s="27">
        <f t="shared" si="2"/>
        <v>0</v>
      </c>
      <c r="I139" s="17" t="s">
        <v>848</v>
      </c>
      <c r="J139" s="17" t="s">
        <v>52</v>
      </c>
      <c r="K139" s="17" t="s">
        <v>52</v>
      </c>
      <c r="L139" s="17" t="s">
        <v>52</v>
      </c>
      <c r="M139" s="17" t="s">
        <v>52</v>
      </c>
      <c r="N139" s="2" t="s">
        <v>52</v>
      </c>
    </row>
    <row r="140" spans="1:14" ht="30" customHeight="1" x14ac:dyDescent="0.3">
      <c r="A140" s="17" t="s">
        <v>854</v>
      </c>
      <c r="B140" s="17" t="s">
        <v>851</v>
      </c>
      <c r="C140" s="17" t="s">
        <v>852</v>
      </c>
      <c r="D140" s="17" t="s">
        <v>76</v>
      </c>
      <c r="E140" s="27">
        <f>일위대가!F822</f>
        <v>0</v>
      </c>
      <c r="F140" s="27">
        <f>일위대가!H822</f>
        <v>0</v>
      </c>
      <c r="G140" s="27">
        <f>일위대가!J822</f>
        <v>0</v>
      </c>
      <c r="H140" s="27">
        <f t="shared" si="2"/>
        <v>0</v>
      </c>
      <c r="I140" s="17" t="s">
        <v>853</v>
      </c>
      <c r="J140" s="17" t="s">
        <v>52</v>
      </c>
      <c r="K140" s="17" t="s">
        <v>52</v>
      </c>
      <c r="L140" s="17" t="s">
        <v>52</v>
      </c>
      <c r="M140" s="17" t="s">
        <v>52</v>
      </c>
      <c r="N140" s="2" t="s">
        <v>52</v>
      </c>
    </row>
    <row r="141" spans="1:14" ht="30" customHeight="1" x14ac:dyDescent="0.3">
      <c r="A141" s="17" t="s">
        <v>858</v>
      </c>
      <c r="B141" s="17" t="s">
        <v>856</v>
      </c>
      <c r="C141" s="17" t="s">
        <v>596</v>
      </c>
      <c r="D141" s="17" t="s">
        <v>76</v>
      </c>
      <c r="E141" s="27">
        <f>일위대가!F826</f>
        <v>0</v>
      </c>
      <c r="F141" s="27">
        <f>일위대가!H826</f>
        <v>0</v>
      </c>
      <c r="G141" s="27">
        <f>일위대가!J826</f>
        <v>0</v>
      </c>
      <c r="H141" s="27">
        <f t="shared" si="2"/>
        <v>0</v>
      </c>
      <c r="I141" s="17" t="s">
        <v>857</v>
      </c>
      <c r="J141" s="17" t="s">
        <v>52</v>
      </c>
      <c r="K141" s="17" t="s">
        <v>52</v>
      </c>
      <c r="L141" s="17" t="s">
        <v>52</v>
      </c>
      <c r="M141" s="17" t="s">
        <v>52</v>
      </c>
      <c r="N141" s="2" t="s">
        <v>52</v>
      </c>
    </row>
    <row r="142" spans="1:14" ht="30" customHeight="1" x14ac:dyDescent="0.3">
      <c r="A142" s="17" t="s">
        <v>863</v>
      </c>
      <c r="B142" s="17" t="s">
        <v>860</v>
      </c>
      <c r="C142" s="17" t="s">
        <v>861</v>
      </c>
      <c r="D142" s="17" t="s">
        <v>76</v>
      </c>
      <c r="E142" s="27">
        <f>일위대가!F830</f>
        <v>0</v>
      </c>
      <c r="F142" s="27">
        <f>일위대가!H830</f>
        <v>0</v>
      </c>
      <c r="G142" s="27">
        <f>일위대가!J830</f>
        <v>0</v>
      </c>
      <c r="H142" s="27">
        <f t="shared" si="2"/>
        <v>0</v>
      </c>
      <c r="I142" s="17" t="s">
        <v>862</v>
      </c>
      <c r="J142" s="17" t="s">
        <v>52</v>
      </c>
      <c r="K142" s="17" t="s">
        <v>52</v>
      </c>
      <c r="L142" s="17" t="s">
        <v>52</v>
      </c>
      <c r="M142" s="17" t="s">
        <v>52</v>
      </c>
      <c r="N142" s="2" t="s">
        <v>52</v>
      </c>
    </row>
    <row r="143" spans="1:14" ht="30" customHeight="1" x14ac:dyDescent="0.3">
      <c r="A143" s="17" t="s">
        <v>867</v>
      </c>
      <c r="B143" s="17" t="s">
        <v>860</v>
      </c>
      <c r="C143" s="17" t="s">
        <v>865</v>
      </c>
      <c r="D143" s="17" t="s">
        <v>76</v>
      </c>
      <c r="E143" s="27">
        <f>일위대가!F834</f>
        <v>0</v>
      </c>
      <c r="F143" s="27">
        <f>일위대가!H834</f>
        <v>0</v>
      </c>
      <c r="G143" s="27">
        <f>일위대가!J834</f>
        <v>0</v>
      </c>
      <c r="H143" s="27">
        <f t="shared" si="2"/>
        <v>0</v>
      </c>
      <c r="I143" s="17" t="s">
        <v>866</v>
      </c>
      <c r="J143" s="17" t="s">
        <v>52</v>
      </c>
      <c r="K143" s="17" t="s">
        <v>52</v>
      </c>
      <c r="L143" s="17" t="s">
        <v>52</v>
      </c>
      <c r="M143" s="17" t="s">
        <v>52</v>
      </c>
      <c r="N143" s="2" t="s">
        <v>52</v>
      </c>
    </row>
    <row r="144" spans="1:14" ht="30" customHeight="1" x14ac:dyDescent="0.3">
      <c r="A144" s="17" t="s">
        <v>872</v>
      </c>
      <c r="B144" s="17" t="s">
        <v>869</v>
      </c>
      <c r="C144" s="17" t="s">
        <v>870</v>
      </c>
      <c r="D144" s="17" t="s">
        <v>76</v>
      </c>
      <c r="E144" s="27">
        <f>일위대가!F838</f>
        <v>0</v>
      </c>
      <c r="F144" s="27">
        <f>일위대가!H838</f>
        <v>0</v>
      </c>
      <c r="G144" s="27">
        <f>일위대가!J838</f>
        <v>0</v>
      </c>
      <c r="H144" s="27">
        <f t="shared" si="2"/>
        <v>0</v>
      </c>
      <c r="I144" s="17" t="s">
        <v>871</v>
      </c>
      <c r="J144" s="17" t="s">
        <v>52</v>
      </c>
      <c r="K144" s="17" t="s">
        <v>52</v>
      </c>
      <c r="L144" s="17" t="s">
        <v>52</v>
      </c>
      <c r="M144" s="17" t="s">
        <v>52</v>
      </c>
      <c r="N144" s="2" t="s">
        <v>52</v>
      </c>
    </row>
    <row r="145" spans="1:14" ht="30" customHeight="1" x14ac:dyDescent="0.3">
      <c r="A145" s="17" t="s">
        <v>876</v>
      </c>
      <c r="B145" s="17" t="s">
        <v>874</v>
      </c>
      <c r="C145" s="17" t="s">
        <v>52</v>
      </c>
      <c r="D145" s="17" t="s">
        <v>70</v>
      </c>
      <c r="E145" s="27">
        <f>일위대가!F842</f>
        <v>0</v>
      </c>
      <c r="F145" s="27">
        <f>일위대가!H842</f>
        <v>0</v>
      </c>
      <c r="G145" s="27">
        <f>일위대가!J842</f>
        <v>0</v>
      </c>
      <c r="H145" s="27">
        <f t="shared" si="2"/>
        <v>0</v>
      </c>
      <c r="I145" s="17" t="s">
        <v>875</v>
      </c>
      <c r="J145" s="17" t="s">
        <v>52</v>
      </c>
      <c r="K145" s="17" t="s">
        <v>52</v>
      </c>
      <c r="L145" s="17" t="s">
        <v>52</v>
      </c>
      <c r="M145" s="17" t="s">
        <v>52</v>
      </c>
      <c r="N145" s="2" t="s">
        <v>52</v>
      </c>
    </row>
    <row r="146" spans="1:14" ht="30" customHeight="1" x14ac:dyDescent="0.3">
      <c r="A146" s="17" t="s">
        <v>880</v>
      </c>
      <c r="B146" s="17" t="s">
        <v>878</v>
      </c>
      <c r="C146" s="17" t="s">
        <v>52</v>
      </c>
      <c r="D146" s="17" t="s">
        <v>70</v>
      </c>
      <c r="E146" s="27">
        <f>일위대가!F846</f>
        <v>0</v>
      </c>
      <c r="F146" s="27">
        <f>일위대가!H846</f>
        <v>0</v>
      </c>
      <c r="G146" s="27">
        <f>일위대가!J846</f>
        <v>0</v>
      </c>
      <c r="H146" s="27">
        <f t="shared" si="2"/>
        <v>0</v>
      </c>
      <c r="I146" s="17" t="s">
        <v>879</v>
      </c>
      <c r="J146" s="17" t="s">
        <v>52</v>
      </c>
      <c r="K146" s="17" t="s">
        <v>52</v>
      </c>
      <c r="L146" s="17" t="s">
        <v>52</v>
      </c>
      <c r="M146" s="17" t="s">
        <v>52</v>
      </c>
      <c r="N146" s="2" t="s">
        <v>52</v>
      </c>
    </row>
    <row r="147" spans="1:14" ht="30" customHeight="1" x14ac:dyDescent="0.3">
      <c r="A147" s="17" t="s">
        <v>885</v>
      </c>
      <c r="B147" s="17" t="s">
        <v>882</v>
      </c>
      <c r="C147" s="17" t="s">
        <v>883</v>
      </c>
      <c r="D147" s="17" t="s">
        <v>76</v>
      </c>
      <c r="E147" s="27">
        <f>일위대가!F850</f>
        <v>0</v>
      </c>
      <c r="F147" s="27">
        <f>일위대가!H850</f>
        <v>0</v>
      </c>
      <c r="G147" s="27">
        <f>일위대가!J850</f>
        <v>0</v>
      </c>
      <c r="H147" s="27">
        <f t="shared" si="2"/>
        <v>0</v>
      </c>
      <c r="I147" s="17" t="s">
        <v>884</v>
      </c>
      <c r="J147" s="17" t="s">
        <v>52</v>
      </c>
      <c r="K147" s="17" t="s">
        <v>52</v>
      </c>
      <c r="L147" s="17" t="s">
        <v>52</v>
      </c>
      <c r="M147" s="17" t="s">
        <v>52</v>
      </c>
      <c r="N147" s="2" t="s">
        <v>52</v>
      </c>
    </row>
    <row r="148" spans="1:14" ht="30" customHeight="1" x14ac:dyDescent="0.3">
      <c r="A148" s="17" t="s">
        <v>890</v>
      </c>
      <c r="B148" s="17" t="s">
        <v>887</v>
      </c>
      <c r="C148" s="17" t="s">
        <v>888</v>
      </c>
      <c r="D148" s="17" t="s">
        <v>76</v>
      </c>
      <c r="E148" s="27">
        <f>일위대가!F854</f>
        <v>0</v>
      </c>
      <c r="F148" s="27">
        <f>일위대가!H854</f>
        <v>0</v>
      </c>
      <c r="G148" s="27">
        <f>일위대가!J854</f>
        <v>0</v>
      </c>
      <c r="H148" s="27">
        <f t="shared" si="2"/>
        <v>0</v>
      </c>
      <c r="I148" s="17" t="s">
        <v>889</v>
      </c>
      <c r="J148" s="17" t="s">
        <v>52</v>
      </c>
      <c r="K148" s="17" t="s">
        <v>52</v>
      </c>
      <c r="L148" s="17" t="s">
        <v>52</v>
      </c>
      <c r="M148" s="17" t="s">
        <v>52</v>
      </c>
      <c r="N148" s="2" t="s">
        <v>52</v>
      </c>
    </row>
    <row r="149" spans="1:14" ht="30" customHeight="1" x14ac:dyDescent="0.3">
      <c r="A149" s="17" t="s">
        <v>999</v>
      </c>
      <c r="B149" s="17" t="s">
        <v>996</v>
      </c>
      <c r="C149" s="17" t="s">
        <v>997</v>
      </c>
      <c r="D149" s="17" t="s">
        <v>62</v>
      </c>
      <c r="E149" s="27">
        <f>일위대가!F861</f>
        <v>0</v>
      </c>
      <c r="F149" s="27">
        <f>일위대가!H861</f>
        <v>0</v>
      </c>
      <c r="G149" s="27">
        <f>일위대가!J861</f>
        <v>0</v>
      </c>
      <c r="H149" s="27">
        <f t="shared" si="2"/>
        <v>0</v>
      </c>
      <c r="I149" s="17" t="s">
        <v>998</v>
      </c>
      <c r="J149" s="17" t="s">
        <v>52</v>
      </c>
      <c r="K149" s="17" t="s">
        <v>52</v>
      </c>
      <c r="L149" s="17" t="s">
        <v>52</v>
      </c>
      <c r="M149" s="17" t="s">
        <v>52</v>
      </c>
      <c r="N149" s="2" t="s">
        <v>52</v>
      </c>
    </row>
    <row r="150" spans="1:14" ht="30" customHeight="1" x14ac:dyDescent="0.3">
      <c r="A150" s="17" t="s">
        <v>2143</v>
      </c>
      <c r="B150" s="17" t="s">
        <v>1577</v>
      </c>
      <c r="C150" s="17" t="s">
        <v>2141</v>
      </c>
      <c r="D150" s="17" t="s">
        <v>897</v>
      </c>
      <c r="E150" s="27">
        <f>일위대가!F870</f>
        <v>0</v>
      </c>
      <c r="F150" s="27">
        <f>일위대가!H870</f>
        <v>0</v>
      </c>
      <c r="G150" s="27">
        <f>일위대가!J870</f>
        <v>0</v>
      </c>
      <c r="H150" s="27">
        <f t="shared" si="2"/>
        <v>0</v>
      </c>
      <c r="I150" s="17" t="s">
        <v>2142</v>
      </c>
      <c r="J150" s="17" t="s">
        <v>52</v>
      </c>
      <c r="K150" s="17" t="s">
        <v>52</v>
      </c>
      <c r="L150" s="17" t="s">
        <v>52</v>
      </c>
      <c r="M150" s="17" t="s">
        <v>2148</v>
      </c>
      <c r="N150" s="2" t="s">
        <v>52</v>
      </c>
    </row>
    <row r="151" spans="1:14" ht="30" customHeight="1" x14ac:dyDescent="0.3">
      <c r="A151" s="17" t="s">
        <v>1585</v>
      </c>
      <c r="B151" s="17" t="s">
        <v>1582</v>
      </c>
      <c r="C151" s="17" t="s">
        <v>1583</v>
      </c>
      <c r="D151" s="17" t="s">
        <v>70</v>
      </c>
      <c r="E151" s="27">
        <f>일위대가!F875</f>
        <v>0</v>
      </c>
      <c r="F151" s="27">
        <f>일위대가!H875</f>
        <v>0</v>
      </c>
      <c r="G151" s="27">
        <f>일위대가!J875</f>
        <v>0</v>
      </c>
      <c r="H151" s="27">
        <f t="shared" si="2"/>
        <v>0</v>
      </c>
      <c r="I151" s="17" t="s">
        <v>1584</v>
      </c>
      <c r="J151" s="17" t="s">
        <v>52</v>
      </c>
      <c r="K151" s="17" t="s">
        <v>52</v>
      </c>
      <c r="L151" s="17" t="s">
        <v>52</v>
      </c>
      <c r="M151" s="17" t="s">
        <v>2159</v>
      </c>
      <c r="N151" s="2" t="s">
        <v>52</v>
      </c>
    </row>
    <row r="152" spans="1:14" ht="30" customHeight="1" x14ac:dyDescent="0.3">
      <c r="A152" s="17" t="s">
        <v>2163</v>
      </c>
      <c r="B152" s="17" t="s">
        <v>2160</v>
      </c>
      <c r="C152" s="17" t="s">
        <v>2161</v>
      </c>
      <c r="D152" s="17" t="s">
        <v>70</v>
      </c>
      <c r="E152" s="27">
        <f>일위대가!F880</f>
        <v>0</v>
      </c>
      <c r="F152" s="27">
        <f>일위대가!H880</f>
        <v>0</v>
      </c>
      <c r="G152" s="27">
        <f>일위대가!J880</f>
        <v>0</v>
      </c>
      <c r="H152" s="27">
        <f t="shared" si="2"/>
        <v>0</v>
      </c>
      <c r="I152" s="17" t="s">
        <v>2162</v>
      </c>
      <c r="J152" s="17" t="s">
        <v>52</v>
      </c>
      <c r="K152" s="17" t="s">
        <v>52</v>
      </c>
      <c r="L152" s="17" t="s">
        <v>52</v>
      </c>
      <c r="M152" s="17" t="s">
        <v>52</v>
      </c>
      <c r="N152" s="2" t="s">
        <v>52</v>
      </c>
    </row>
    <row r="153" spans="1:14" ht="30" customHeight="1" x14ac:dyDescent="0.3">
      <c r="A153" s="17" t="s">
        <v>2168</v>
      </c>
      <c r="B153" s="17" t="s">
        <v>2165</v>
      </c>
      <c r="C153" s="17" t="s">
        <v>2166</v>
      </c>
      <c r="D153" s="17" t="s">
        <v>70</v>
      </c>
      <c r="E153" s="27">
        <f>일위대가!F886</f>
        <v>0</v>
      </c>
      <c r="F153" s="27">
        <f>일위대가!H886</f>
        <v>0</v>
      </c>
      <c r="G153" s="27">
        <f>일위대가!J886</f>
        <v>0</v>
      </c>
      <c r="H153" s="27">
        <f t="shared" si="2"/>
        <v>0</v>
      </c>
      <c r="I153" s="17" t="s">
        <v>2167</v>
      </c>
      <c r="J153" s="17" t="s">
        <v>52</v>
      </c>
      <c r="K153" s="17" t="s">
        <v>52</v>
      </c>
      <c r="L153" s="17" t="s">
        <v>52</v>
      </c>
      <c r="M153" s="17" t="s">
        <v>2159</v>
      </c>
      <c r="N153" s="2" t="s">
        <v>52</v>
      </c>
    </row>
    <row r="154" spans="1:14" ht="30" customHeight="1" x14ac:dyDescent="0.3">
      <c r="A154" s="17" t="s">
        <v>1016</v>
      </c>
      <c r="B154" s="17" t="s">
        <v>1013</v>
      </c>
      <c r="C154" s="17" t="s">
        <v>1014</v>
      </c>
      <c r="D154" s="17" t="s">
        <v>344</v>
      </c>
      <c r="E154" s="27">
        <f>일위대가!F891</f>
        <v>0</v>
      </c>
      <c r="F154" s="27">
        <f>일위대가!H891</f>
        <v>0</v>
      </c>
      <c r="G154" s="27">
        <f>일위대가!J891</f>
        <v>0</v>
      </c>
      <c r="H154" s="27">
        <f t="shared" si="2"/>
        <v>0</v>
      </c>
      <c r="I154" s="17" t="s">
        <v>1015</v>
      </c>
      <c r="J154" s="17" t="s">
        <v>52</v>
      </c>
      <c r="K154" s="17" t="s">
        <v>52</v>
      </c>
      <c r="L154" s="17" t="s">
        <v>52</v>
      </c>
      <c r="M154" s="17" t="s">
        <v>2191</v>
      </c>
      <c r="N154" s="2" t="s">
        <v>52</v>
      </c>
    </row>
    <row r="155" spans="1:14" ht="30" customHeight="1" x14ac:dyDescent="0.3">
      <c r="A155" s="17" t="s">
        <v>1060</v>
      </c>
      <c r="B155" s="17" t="s">
        <v>80</v>
      </c>
      <c r="C155" s="17" t="s">
        <v>1058</v>
      </c>
      <c r="D155" s="17" t="s">
        <v>82</v>
      </c>
      <c r="E155" s="27">
        <f>일위대가!F896</f>
        <v>0</v>
      </c>
      <c r="F155" s="27">
        <f>일위대가!H896</f>
        <v>0</v>
      </c>
      <c r="G155" s="27">
        <f>일위대가!J896</f>
        <v>0</v>
      </c>
      <c r="H155" s="27">
        <f t="shared" si="2"/>
        <v>0</v>
      </c>
      <c r="I155" s="17" t="s">
        <v>1059</v>
      </c>
      <c r="J155" s="17" t="s">
        <v>52</v>
      </c>
      <c r="K155" s="17" t="s">
        <v>52</v>
      </c>
      <c r="L155" s="17" t="s">
        <v>52</v>
      </c>
      <c r="M155" s="17" t="s">
        <v>2198</v>
      </c>
      <c r="N155" s="2" t="s">
        <v>52</v>
      </c>
    </row>
    <row r="156" spans="1:14" ht="30" customHeight="1" x14ac:dyDescent="0.3">
      <c r="A156" s="17" t="s">
        <v>1081</v>
      </c>
      <c r="B156" s="17" t="s">
        <v>105</v>
      </c>
      <c r="C156" s="17" t="s">
        <v>1079</v>
      </c>
      <c r="D156" s="17" t="s">
        <v>70</v>
      </c>
      <c r="E156" s="27">
        <f>일위대가!F902</f>
        <v>0</v>
      </c>
      <c r="F156" s="27">
        <f>일위대가!H902</f>
        <v>0</v>
      </c>
      <c r="G156" s="27">
        <f>일위대가!J902</f>
        <v>0</v>
      </c>
      <c r="H156" s="27">
        <f t="shared" si="2"/>
        <v>0</v>
      </c>
      <c r="I156" s="17" t="s">
        <v>1080</v>
      </c>
      <c r="J156" s="17" t="s">
        <v>52</v>
      </c>
      <c r="K156" s="17" t="s">
        <v>52</v>
      </c>
      <c r="L156" s="17" t="s">
        <v>52</v>
      </c>
      <c r="M156" s="17" t="s">
        <v>1078</v>
      </c>
      <c r="N156" s="2" t="s">
        <v>52</v>
      </c>
    </row>
    <row r="157" spans="1:14" ht="30" customHeight="1" x14ac:dyDescent="0.3">
      <c r="A157" s="17" t="s">
        <v>1091</v>
      </c>
      <c r="B157" s="17" t="s">
        <v>1088</v>
      </c>
      <c r="C157" s="17" t="s">
        <v>1089</v>
      </c>
      <c r="D157" s="17" t="s">
        <v>751</v>
      </c>
      <c r="E157" s="27">
        <f>일위대가!F908</f>
        <v>0</v>
      </c>
      <c r="F157" s="27">
        <f>일위대가!H908</f>
        <v>0</v>
      </c>
      <c r="G157" s="27">
        <f>일위대가!J908</f>
        <v>0</v>
      </c>
      <c r="H157" s="27">
        <f t="shared" si="2"/>
        <v>0</v>
      </c>
      <c r="I157" s="17" t="s">
        <v>1090</v>
      </c>
      <c r="J157" s="17" t="s">
        <v>52</v>
      </c>
      <c r="K157" s="17" t="s">
        <v>52</v>
      </c>
      <c r="L157" s="17" t="s">
        <v>52</v>
      </c>
      <c r="M157" s="17" t="s">
        <v>2209</v>
      </c>
      <c r="N157" s="2" t="s">
        <v>52</v>
      </c>
    </row>
    <row r="158" spans="1:14" ht="30" customHeight="1" x14ac:dyDescent="0.3">
      <c r="A158" s="17" t="s">
        <v>1096</v>
      </c>
      <c r="B158" s="17" t="s">
        <v>105</v>
      </c>
      <c r="C158" s="17" t="s">
        <v>1094</v>
      </c>
      <c r="D158" s="17" t="s">
        <v>70</v>
      </c>
      <c r="E158" s="27">
        <f>일위대가!F914</f>
        <v>0</v>
      </c>
      <c r="F158" s="27">
        <f>일위대가!H914</f>
        <v>0</v>
      </c>
      <c r="G158" s="27">
        <f>일위대가!J914</f>
        <v>0</v>
      </c>
      <c r="H158" s="27">
        <f t="shared" si="2"/>
        <v>0</v>
      </c>
      <c r="I158" s="17" t="s">
        <v>1095</v>
      </c>
      <c r="J158" s="17" t="s">
        <v>52</v>
      </c>
      <c r="K158" s="17" t="s">
        <v>52</v>
      </c>
      <c r="L158" s="17" t="s">
        <v>52</v>
      </c>
      <c r="M158" s="17" t="s">
        <v>1078</v>
      </c>
      <c r="N158" s="2" t="s">
        <v>52</v>
      </c>
    </row>
    <row r="159" spans="1:14" ht="30" customHeight="1" x14ac:dyDescent="0.3">
      <c r="A159" s="17" t="s">
        <v>1212</v>
      </c>
      <c r="B159" s="17" t="s">
        <v>1210</v>
      </c>
      <c r="C159" s="17" t="s">
        <v>52</v>
      </c>
      <c r="D159" s="17" t="s">
        <v>70</v>
      </c>
      <c r="E159" s="27">
        <f>일위대가!F920</f>
        <v>0</v>
      </c>
      <c r="F159" s="27">
        <f>일위대가!H920</f>
        <v>0</v>
      </c>
      <c r="G159" s="27">
        <f>일위대가!J920</f>
        <v>0</v>
      </c>
      <c r="H159" s="27">
        <f t="shared" si="2"/>
        <v>0</v>
      </c>
      <c r="I159" s="17" t="s">
        <v>1211</v>
      </c>
      <c r="J159" s="17" t="s">
        <v>52</v>
      </c>
      <c r="K159" s="17" t="s">
        <v>52</v>
      </c>
      <c r="L159" s="17" t="s">
        <v>52</v>
      </c>
      <c r="M159" s="17" t="s">
        <v>2225</v>
      </c>
      <c r="N159" s="2" t="s">
        <v>52</v>
      </c>
    </row>
    <row r="160" spans="1:14" ht="30" customHeight="1" x14ac:dyDescent="0.3">
      <c r="A160" s="17" t="s">
        <v>1371</v>
      </c>
      <c r="B160" s="17" t="s">
        <v>1368</v>
      </c>
      <c r="C160" s="17" t="s">
        <v>1369</v>
      </c>
      <c r="D160" s="17" t="s">
        <v>70</v>
      </c>
      <c r="E160" s="27">
        <f>일위대가!F926</f>
        <v>0</v>
      </c>
      <c r="F160" s="27">
        <f>일위대가!H926</f>
        <v>0</v>
      </c>
      <c r="G160" s="27">
        <f>일위대가!J926</f>
        <v>0</v>
      </c>
      <c r="H160" s="27">
        <f t="shared" si="2"/>
        <v>0</v>
      </c>
      <c r="I160" s="17" t="s">
        <v>1370</v>
      </c>
      <c r="J160" s="17" t="s">
        <v>52</v>
      </c>
      <c r="K160" s="17" t="s">
        <v>52</v>
      </c>
      <c r="L160" s="17" t="s">
        <v>52</v>
      </c>
      <c r="M160" s="17" t="s">
        <v>2230</v>
      </c>
      <c r="N160" s="2" t="s">
        <v>52</v>
      </c>
    </row>
    <row r="161" spans="1:14" ht="30" customHeight="1" x14ac:dyDescent="0.3">
      <c r="A161" s="17" t="s">
        <v>1419</v>
      </c>
      <c r="B161" s="17" t="s">
        <v>1417</v>
      </c>
      <c r="C161" s="17" t="s">
        <v>1014</v>
      </c>
      <c r="D161" s="17" t="s">
        <v>62</v>
      </c>
      <c r="E161" s="27">
        <f>일위대가!F930</f>
        <v>0</v>
      </c>
      <c r="F161" s="27">
        <f>일위대가!H930</f>
        <v>0</v>
      </c>
      <c r="G161" s="27">
        <f>일위대가!J930</f>
        <v>0</v>
      </c>
      <c r="H161" s="27">
        <f t="shared" si="2"/>
        <v>0</v>
      </c>
      <c r="I161" s="17" t="s">
        <v>1418</v>
      </c>
      <c r="J161" s="17" t="s">
        <v>52</v>
      </c>
      <c r="K161" s="17" t="s">
        <v>52</v>
      </c>
      <c r="L161" s="17" t="s">
        <v>52</v>
      </c>
      <c r="M161" s="17" t="s">
        <v>1412</v>
      </c>
      <c r="N161" s="2" t="s">
        <v>52</v>
      </c>
    </row>
    <row r="162" spans="1:14" ht="30" customHeight="1" x14ac:dyDescent="0.3">
      <c r="A162" s="17" t="s">
        <v>1434</v>
      </c>
      <c r="B162" s="17" t="s">
        <v>1431</v>
      </c>
      <c r="C162" s="17" t="s">
        <v>1432</v>
      </c>
      <c r="D162" s="17" t="s">
        <v>70</v>
      </c>
      <c r="E162" s="27">
        <f>일위대가!F936</f>
        <v>0</v>
      </c>
      <c r="F162" s="27">
        <f>일위대가!H936</f>
        <v>0</v>
      </c>
      <c r="G162" s="27">
        <f>일위대가!J936</f>
        <v>0</v>
      </c>
      <c r="H162" s="27">
        <f t="shared" si="2"/>
        <v>0</v>
      </c>
      <c r="I162" s="17" t="s">
        <v>1433</v>
      </c>
      <c r="J162" s="17" t="s">
        <v>52</v>
      </c>
      <c r="K162" s="17" t="s">
        <v>52</v>
      </c>
      <c r="L162" s="17" t="s">
        <v>52</v>
      </c>
      <c r="M162" s="17" t="s">
        <v>2244</v>
      </c>
      <c r="N162" s="2" t="s">
        <v>52</v>
      </c>
    </row>
    <row r="163" spans="1:14" ht="30" customHeight="1" x14ac:dyDescent="0.3">
      <c r="A163" s="17" t="s">
        <v>1438</v>
      </c>
      <c r="B163" s="17" t="s">
        <v>1436</v>
      </c>
      <c r="C163" s="17" t="s">
        <v>92</v>
      </c>
      <c r="D163" s="17" t="s">
        <v>70</v>
      </c>
      <c r="E163" s="27">
        <f>일위대가!F945</f>
        <v>0</v>
      </c>
      <c r="F163" s="27">
        <f>일위대가!H945</f>
        <v>0</v>
      </c>
      <c r="G163" s="27">
        <f>일위대가!J945</f>
        <v>0</v>
      </c>
      <c r="H163" s="27">
        <f t="shared" si="2"/>
        <v>0</v>
      </c>
      <c r="I163" s="17" t="s">
        <v>1437</v>
      </c>
      <c r="J163" s="17" t="s">
        <v>52</v>
      </c>
      <c r="K163" s="17" t="s">
        <v>52</v>
      </c>
      <c r="L163" s="17" t="s">
        <v>52</v>
      </c>
      <c r="M163" s="17" t="s">
        <v>52</v>
      </c>
      <c r="N163" s="2" t="s">
        <v>52</v>
      </c>
    </row>
    <row r="164" spans="1:14" ht="30" customHeight="1" x14ac:dyDescent="0.3">
      <c r="A164" s="17" t="s">
        <v>1447</v>
      </c>
      <c r="B164" s="17" t="s">
        <v>1444</v>
      </c>
      <c r="C164" s="17" t="s">
        <v>1445</v>
      </c>
      <c r="D164" s="17" t="s">
        <v>62</v>
      </c>
      <c r="E164" s="27">
        <f>일위대가!F951</f>
        <v>0</v>
      </c>
      <c r="F164" s="27">
        <f>일위대가!H951</f>
        <v>0</v>
      </c>
      <c r="G164" s="27">
        <f>일위대가!J951</f>
        <v>0</v>
      </c>
      <c r="H164" s="27">
        <f t="shared" si="2"/>
        <v>0</v>
      </c>
      <c r="I164" s="17" t="s">
        <v>1446</v>
      </c>
      <c r="J164" s="17" t="s">
        <v>52</v>
      </c>
      <c r="K164" s="17" t="s">
        <v>52</v>
      </c>
      <c r="L164" s="17" t="s">
        <v>52</v>
      </c>
      <c r="M164" s="17" t="s">
        <v>52</v>
      </c>
      <c r="N164" s="2" t="s">
        <v>52</v>
      </c>
    </row>
    <row r="165" spans="1:14" ht="30" customHeight="1" x14ac:dyDescent="0.3">
      <c r="A165" s="17" t="s">
        <v>1451</v>
      </c>
      <c r="B165" s="17" t="s">
        <v>1444</v>
      </c>
      <c r="C165" s="17" t="s">
        <v>1449</v>
      </c>
      <c r="D165" s="17" t="s">
        <v>62</v>
      </c>
      <c r="E165" s="27">
        <f>일위대가!F957</f>
        <v>0</v>
      </c>
      <c r="F165" s="27">
        <f>일위대가!H957</f>
        <v>0</v>
      </c>
      <c r="G165" s="27">
        <f>일위대가!J957</f>
        <v>0</v>
      </c>
      <c r="H165" s="27">
        <f t="shared" si="2"/>
        <v>0</v>
      </c>
      <c r="I165" s="17" t="s">
        <v>1450</v>
      </c>
      <c r="J165" s="17" t="s">
        <v>52</v>
      </c>
      <c r="K165" s="17" t="s">
        <v>52</v>
      </c>
      <c r="L165" s="17" t="s">
        <v>52</v>
      </c>
      <c r="M165" s="17" t="s">
        <v>52</v>
      </c>
      <c r="N165" s="2" t="s">
        <v>52</v>
      </c>
    </row>
    <row r="166" spans="1:14" ht="30" customHeight="1" x14ac:dyDescent="0.3">
      <c r="A166" s="17" t="s">
        <v>1461</v>
      </c>
      <c r="B166" s="17" t="s">
        <v>1458</v>
      </c>
      <c r="C166" s="17" t="s">
        <v>1459</v>
      </c>
      <c r="D166" s="17" t="s">
        <v>554</v>
      </c>
      <c r="E166" s="27">
        <f>일위대가!F963</f>
        <v>0</v>
      </c>
      <c r="F166" s="27">
        <f>일위대가!H963</f>
        <v>0</v>
      </c>
      <c r="G166" s="27">
        <f>일위대가!J963</f>
        <v>0</v>
      </c>
      <c r="H166" s="27">
        <f t="shared" si="2"/>
        <v>0</v>
      </c>
      <c r="I166" s="17" t="s">
        <v>1460</v>
      </c>
      <c r="J166" s="17" t="s">
        <v>52</v>
      </c>
      <c r="K166" s="17" t="s">
        <v>52</v>
      </c>
      <c r="L166" s="17" t="s">
        <v>52</v>
      </c>
      <c r="M166" s="17" t="s">
        <v>52</v>
      </c>
      <c r="N166" s="2" t="s">
        <v>52</v>
      </c>
    </row>
    <row r="167" spans="1:14" ht="30" customHeight="1" x14ac:dyDescent="0.3">
      <c r="A167" s="17" t="s">
        <v>2278</v>
      </c>
      <c r="B167" s="17" t="s">
        <v>2275</v>
      </c>
      <c r="C167" s="17" t="s">
        <v>2276</v>
      </c>
      <c r="D167" s="17" t="s">
        <v>897</v>
      </c>
      <c r="E167" s="27">
        <f>일위대가!F971</f>
        <v>0</v>
      </c>
      <c r="F167" s="27">
        <f>일위대가!H971</f>
        <v>0</v>
      </c>
      <c r="G167" s="27">
        <f>일위대가!J971</f>
        <v>0</v>
      </c>
      <c r="H167" s="27">
        <f t="shared" si="2"/>
        <v>0</v>
      </c>
      <c r="I167" s="17" t="s">
        <v>2277</v>
      </c>
      <c r="J167" s="17" t="s">
        <v>52</v>
      </c>
      <c r="K167" s="17" t="s">
        <v>52</v>
      </c>
      <c r="L167" s="17" t="s">
        <v>52</v>
      </c>
      <c r="M167" s="17" t="s">
        <v>2300</v>
      </c>
      <c r="N167" s="2" t="s">
        <v>52</v>
      </c>
    </row>
    <row r="168" spans="1:14" ht="30" customHeight="1" x14ac:dyDescent="0.3">
      <c r="A168" s="17" t="s">
        <v>2296</v>
      </c>
      <c r="B168" s="17" t="s">
        <v>1577</v>
      </c>
      <c r="C168" s="17" t="s">
        <v>2294</v>
      </c>
      <c r="D168" s="17" t="s">
        <v>897</v>
      </c>
      <c r="E168" s="27">
        <f>일위대가!F980</f>
        <v>0</v>
      </c>
      <c r="F168" s="27">
        <f>일위대가!H980</f>
        <v>0</v>
      </c>
      <c r="G168" s="27">
        <f>일위대가!J980</f>
        <v>0</v>
      </c>
      <c r="H168" s="27">
        <f t="shared" si="2"/>
        <v>0</v>
      </c>
      <c r="I168" s="17" t="s">
        <v>2295</v>
      </c>
      <c r="J168" s="17" t="s">
        <v>52</v>
      </c>
      <c r="K168" s="17" t="s">
        <v>52</v>
      </c>
      <c r="L168" s="17" t="s">
        <v>52</v>
      </c>
      <c r="M168" s="17" t="s">
        <v>2148</v>
      </c>
      <c r="N168" s="2" t="s">
        <v>52</v>
      </c>
    </row>
    <row r="169" spans="1:14" ht="30" customHeight="1" x14ac:dyDescent="0.3">
      <c r="A169" s="17" t="s">
        <v>1564</v>
      </c>
      <c r="B169" s="17" t="s">
        <v>1561</v>
      </c>
      <c r="C169" s="17" t="s">
        <v>1562</v>
      </c>
      <c r="D169" s="17" t="s">
        <v>70</v>
      </c>
      <c r="E169" s="27">
        <f>일위대가!F986</f>
        <v>0</v>
      </c>
      <c r="F169" s="27">
        <f>일위대가!H986</f>
        <v>0</v>
      </c>
      <c r="G169" s="27">
        <f>일위대가!J986</f>
        <v>0</v>
      </c>
      <c r="H169" s="27">
        <f t="shared" si="2"/>
        <v>0</v>
      </c>
      <c r="I169" s="17" t="s">
        <v>1563</v>
      </c>
      <c r="J169" s="17" t="s">
        <v>52</v>
      </c>
      <c r="K169" s="17" t="s">
        <v>52</v>
      </c>
      <c r="L169" s="17" t="s">
        <v>52</v>
      </c>
      <c r="M169" s="17" t="s">
        <v>52</v>
      </c>
      <c r="N169" s="2" t="s">
        <v>52</v>
      </c>
    </row>
    <row r="170" spans="1:14" ht="30" customHeight="1" x14ac:dyDescent="0.3">
      <c r="A170" s="17" t="s">
        <v>1580</v>
      </c>
      <c r="B170" s="17" t="s">
        <v>1577</v>
      </c>
      <c r="C170" s="17" t="s">
        <v>1578</v>
      </c>
      <c r="D170" s="17" t="s">
        <v>897</v>
      </c>
      <c r="E170" s="27">
        <f>일위대가!F995</f>
        <v>0</v>
      </c>
      <c r="F170" s="27">
        <f>일위대가!H995</f>
        <v>0</v>
      </c>
      <c r="G170" s="27">
        <f>일위대가!J995</f>
        <v>0</v>
      </c>
      <c r="H170" s="27">
        <f t="shared" si="2"/>
        <v>0</v>
      </c>
      <c r="I170" s="17" t="s">
        <v>1579</v>
      </c>
      <c r="J170" s="17" t="s">
        <v>52</v>
      </c>
      <c r="K170" s="17" t="s">
        <v>52</v>
      </c>
      <c r="L170" s="17" t="s">
        <v>52</v>
      </c>
      <c r="M170" s="17" t="s">
        <v>2148</v>
      </c>
      <c r="N170" s="2" t="s">
        <v>52</v>
      </c>
    </row>
    <row r="171" spans="1:14" ht="30" customHeight="1" x14ac:dyDescent="0.3">
      <c r="A171" s="17" t="s">
        <v>1590</v>
      </c>
      <c r="B171" s="17" t="s">
        <v>1587</v>
      </c>
      <c r="C171" s="17" t="s">
        <v>1588</v>
      </c>
      <c r="D171" s="17" t="s">
        <v>70</v>
      </c>
      <c r="E171" s="27">
        <f>일위대가!F1000</f>
        <v>0</v>
      </c>
      <c r="F171" s="27">
        <f>일위대가!H1000</f>
        <v>0</v>
      </c>
      <c r="G171" s="27">
        <f>일위대가!J1000</f>
        <v>0</v>
      </c>
      <c r="H171" s="27">
        <f t="shared" si="2"/>
        <v>0</v>
      </c>
      <c r="I171" s="17" t="s">
        <v>1589</v>
      </c>
      <c r="J171" s="17" t="s">
        <v>52</v>
      </c>
      <c r="K171" s="17" t="s">
        <v>52</v>
      </c>
      <c r="L171" s="17" t="s">
        <v>52</v>
      </c>
      <c r="M171" s="17" t="s">
        <v>2329</v>
      </c>
      <c r="N171" s="2" t="s">
        <v>52</v>
      </c>
    </row>
    <row r="172" spans="1:14" ht="30" customHeight="1" x14ac:dyDescent="0.3">
      <c r="A172" s="17" t="s">
        <v>2333</v>
      </c>
      <c r="B172" s="17" t="s">
        <v>2330</v>
      </c>
      <c r="C172" s="17" t="s">
        <v>2331</v>
      </c>
      <c r="D172" s="17" t="s">
        <v>70</v>
      </c>
      <c r="E172" s="27">
        <f>일위대가!F1005</f>
        <v>0</v>
      </c>
      <c r="F172" s="27">
        <f>일위대가!H1005</f>
        <v>0</v>
      </c>
      <c r="G172" s="27">
        <f>일위대가!J1005</f>
        <v>0</v>
      </c>
      <c r="H172" s="27">
        <f t="shared" si="2"/>
        <v>0</v>
      </c>
      <c r="I172" s="17" t="s">
        <v>2332</v>
      </c>
      <c r="J172" s="17" t="s">
        <v>52</v>
      </c>
      <c r="K172" s="17" t="s">
        <v>52</v>
      </c>
      <c r="L172" s="17" t="s">
        <v>52</v>
      </c>
      <c r="M172" s="17" t="s">
        <v>52</v>
      </c>
      <c r="N172" s="2" t="s">
        <v>52</v>
      </c>
    </row>
    <row r="173" spans="1:14" ht="30" customHeight="1" x14ac:dyDescent="0.3">
      <c r="A173" s="17" t="s">
        <v>2337</v>
      </c>
      <c r="B173" s="17" t="s">
        <v>1587</v>
      </c>
      <c r="C173" s="17" t="s">
        <v>2335</v>
      </c>
      <c r="D173" s="17" t="s">
        <v>70</v>
      </c>
      <c r="E173" s="27">
        <f>일위대가!F1013</f>
        <v>0</v>
      </c>
      <c r="F173" s="27">
        <f>일위대가!H1013</f>
        <v>0</v>
      </c>
      <c r="G173" s="27">
        <f>일위대가!J1013</f>
        <v>0</v>
      </c>
      <c r="H173" s="27">
        <f t="shared" si="2"/>
        <v>0</v>
      </c>
      <c r="I173" s="17" t="s">
        <v>2336</v>
      </c>
      <c r="J173" s="17" t="s">
        <v>52</v>
      </c>
      <c r="K173" s="17" t="s">
        <v>52</v>
      </c>
      <c r="L173" s="17" t="s">
        <v>52</v>
      </c>
      <c r="M173" s="17" t="s">
        <v>2329</v>
      </c>
      <c r="N173" s="2" t="s">
        <v>52</v>
      </c>
    </row>
    <row r="174" spans="1:14" ht="30" customHeight="1" x14ac:dyDescent="0.3">
      <c r="A174" s="17" t="s">
        <v>1597</v>
      </c>
      <c r="B174" s="17" t="s">
        <v>1594</v>
      </c>
      <c r="C174" s="17" t="s">
        <v>1595</v>
      </c>
      <c r="D174" s="17" t="s">
        <v>70</v>
      </c>
      <c r="E174" s="27">
        <f>일위대가!F1020</f>
        <v>0</v>
      </c>
      <c r="F174" s="27">
        <f>일위대가!H1020</f>
        <v>0</v>
      </c>
      <c r="G174" s="27">
        <f>일위대가!J1020</f>
        <v>0</v>
      </c>
      <c r="H174" s="27">
        <f t="shared" si="2"/>
        <v>0</v>
      </c>
      <c r="I174" s="17" t="s">
        <v>1596</v>
      </c>
      <c r="J174" s="17" t="s">
        <v>52</v>
      </c>
      <c r="K174" s="17" t="s">
        <v>52</v>
      </c>
      <c r="L174" s="17" t="s">
        <v>52</v>
      </c>
      <c r="M174" s="17" t="s">
        <v>52</v>
      </c>
      <c r="N174" s="2" t="s">
        <v>52</v>
      </c>
    </row>
    <row r="175" spans="1:14" ht="30" customHeight="1" x14ac:dyDescent="0.3">
      <c r="A175" s="17" t="s">
        <v>1602</v>
      </c>
      <c r="B175" s="17" t="s">
        <v>1599</v>
      </c>
      <c r="C175" s="17" t="s">
        <v>1600</v>
      </c>
      <c r="D175" s="17" t="s">
        <v>70</v>
      </c>
      <c r="E175" s="27">
        <f>일위대가!F1028</f>
        <v>0</v>
      </c>
      <c r="F175" s="27">
        <f>일위대가!H1028</f>
        <v>0</v>
      </c>
      <c r="G175" s="27">
        <f>일위대가!J1028</f>
        <v>0</v>
      </c>
      <c r="H175" s="27">
        <f t="shared" si="2"/>
        <v>0</v>
      </c>
      <c r="I175" s="17" t="s">
        <v>1601</v>
      </c>
      <c r="J175" s="17" t="s">
        <v>52</v>
      </c>
      <c r="K175" s="17" t="s">
        <v>52</v>
      </c>
      <c r="L175" s="17" t="s">
        <v>52</v>
      </c>
      <c r="M175" s="17" t="s">
        <v>52</v>
      </c>
      <c r="N175" s="2" t="s">
        <v>52</v>
      </c>
    </row>
    <row r="176" spans="1:14" ht="30" customHeight="1" x14ac:dyDescent="0.3">
      <c r="A176" s="17" t="s">
        <v>1618</v>
      </c>
      <c r="B176" s="17" t="s">
        <v>996</v>
      </c>
      <c r="C176" s="17" t="s">
        <v>1616</v>
      </c>
      <c r="D176" s="17" t="s">
        <v>62</v>
      </c>
      <c r="E176" s="27">
        <f>일위대가!F1035</f>
        <v>0</v>
      </c>
      <c r="F176" s="27">
        <f>일위대가!H1035</f>
        <v>0</v>
      </c>
      <c r="G176" s="27">
        <f>일위대가!J1035</f>
        <v>0</v>
      </c>
      <c r="H176" s="27">
        <f t="shared" si="2"/>
        <v>0</v>
      </c>
      <c r="I176" s="17" t="s">
        <v>1617</v>
      </c>
      <c r="J176" s="17" t="s">
        <v>52</v>
      </c>
      <c r="K176" s="17" t="s">
        <v>52</v>
      </c>
      <c r="L176" s="17" t="s">
        <v>52</v>
      </c>
      <c r="M176" s="17" t="s">
        <v>52</v>
      </c>
      <c r="N176" s="2" t="s">
        <v>52</v>
      </c>
    </row>
    <row r="177" spans="1:14" ht="30" customHeight="1" x14ac:dyDescent="0.3">
      <c r="A177" s="17" t="s">
        <v>1623</v>
      </c>
      <c r="B177" s="17" t="s">
        <v>996</v>
      </c>
      <c r="C177" s="17" t="s">
        <v>1621</v>
      </c>
      <c r="D177" s="17" t="s">
        <v>62</v>
      </c>
      <c r="E177" s="27">
        <f>일위대가!F1042</f>
        <v>0</v>
      </c>
      <c r="F177" s="27">
        <f>일위대가!H1042</f>
        <v>0</v>
      </c>
      <c r="G177" s="27">
        <f>일위대가!J1042</f>
        <v>0</v>
      </c>
      <c r="H177" s="27">
        <f t="shared" si="2"/>
        <v>0</v>
      </c>
      <c r="I177" s="17" t="s">
        <v>1622</v>
      </c>
      <c r="J177" s="17" t="s">
        <v>52</v>
      </c>
      <c r="K177" s="17" t="s">
        <v>52</v>
      </c>
      <c r="L177" s="17" t="s">
        <v>52</v>
      </c>
      <c r="M177" s="17" t="s">
        <v>52</v>
      </c>
      <c r="N177" s="2" t="s">
        <v>52</v>
      </c>
    </row>
    <row r="178" spans="1:14" ht="30" customHeight="1" x14ac:dyDescent="0.3">
      <c r="A178" s="17" t="s">
        <v>1656</v>
      </c>
      <c r="B178" s="17" t="s">
        <v>996</v>
      </c>
      <c r="C178" s="17" t="s">
        <v>1654</v>
      </c>
      <c r="D178" s="17" t="s">
        <v>62</v>
      </c>
      <c r="E178" s="27">
        <f>일위대가!F1050</f>
        <v>0</v>
      </c>
      <c r="F178" s="27">
        <f>일위대가!H1050</f>
        <v>0</v>
      </c>
      <c r="G178" s="27">
        <f>일위대가!J1050</f>
        <v>0</v>
      </c>
      <c r="H178" s="27">
        <f t="shared" si="2"/>
        <v>0</v>
      </c>
      <c r="I178" s="17" t="s">
        <v>1655</v>
      </c>
      <c r="J178" s="17" t="s">
        <v>52</v>
      </c>
      <c r="K178" s="17" t="s">
        <v>52</v>
      </c>
      <c r="L178" s="17" t="s">
        <v>52</v>
      </c>
      <c r="M178" s="17" t="s">
        <v>52</v>
      </c>
      <c r="N178" s="2" t="s">
        <v>52</v>
      </c>
    </row>
    <row r="179" spans="1:14" ht="30" customHeight="1" x14ac:dyDescent="0.3">
      <c r="A179" s="17" t="s">
        <v>1661</v>
      </c>
      <c r="B179" s="17" t="s">
        <v>996</v>
      </c>
      <c r="C179" s="17" t="s">
        <v>1659</v>
      </c>
      <c r="D179" s="17" t="s">
        <v>62</v>
      </c>
      <c r="E179" s="27">
        <f>일위대가!F1058</f>
        <v>0</v>
      </c>
      <c r="F179" s="27">
        <f>일위대가!H1058</f>
        <v>0</v>
      </c>
      <c r="G179" s="27">
        <f>일위대가!J1058</f>
        <v>0</v>
      </c>
      <c r="H179" s="27">
        <f t="shared" si="2"/>
        <v>0</v>
      </c>
      <c r="I179" s="17" t="s">
        <v>1660</v>
      </c>
      <c r="J179" s="17" t="s">
        <v>52</v>
      </c>
      <c r="K179" s="17" t="s">
        <v>52</v>
      </c>
      <c r="L179" s="17" t="s">
        <v>52</v>
      </c>
      <c r="M179" s="17" t="s">
        <v>52</v>
      </c>
      <c r="N179" s="2" t="s">
        <v>52</v>
      </c>
    </row>
    <row r="180" spans="1:14" ht="30" customHeight="1" x14ac:dyDescent="0.3">
      <c r="A180" s="17" t="s">
        <v>1728</v>
      </c>
      <c r="B180" s="17" t="s">
        <v>1725</v>
      </c>
      <c r="C180" s="17" t="s">
        <v>1726</v>
      </c>
      <c r="D180" s="17" t="s">
        <v>70</v>
      </c>
      <c r="E180" s="27">
        <f>일위대가!F1070</f>
        <v>0</v>
      </c>
      <c r="F180" s="27">
        <f>일위대가!H1070</f>
        <v>0</v>
      </c>
      <c r="G180" s="27">
        <f>일위대가!J1070</f>
        <v>0</v>
      </c>
      <c r="H180" s="27">
        <f t="shared" si="2"/>
        <v>0</v>
      </c>
      <c r="I180" s="17" t="s">
        <v>1727</v>
      </c>
      <c r="J180" s="17" t="s">
        <v>52</v>
      </c>
      <c r="K180" s="17" t="s">
        <v>52</v>
      </c>
      <c r="L180" s="17" t="s">
        <v>52</v>
      </c>
      <c r="M180" s="17" t="s">
        <v>52</v>
      </c>
      <c r="N180" s="2" t="s">
        <v>52</v>
      </c>
    </row>
    <row r="181" spans="1:14" ht="30" customHeight="1" x14ac:dyDescent="0.3">
      <c r="A181" s="17" t="s">
        <v>1735</v>
      </c>
      <c r="B181" s="17" t="s">
        <v>1732</v>
      </c>
      <c r="C181" s="17" t="s">
        <v>1733</v>
      </c>
      <c r="D181" s="17" t="s">
        <v>70</v>
      </c>
      <c r="E181" s="27">
        <f>일위대가!F1076</f>
        <v>0</v>
      </c>
      <c r="F181" s="27">
        <f>일위대가!H1076</f>
        <v>0</v>
      </c>
      <c r="G181" s="27">
        <f>일위대가!J1076</f>
        <v>0</v>
      </c>
      <c r="H181" s="27">
        <f t="shared" si="2"/>
        <v>0</v>
      </c>
      <c r="I181" s="17" t="s">
        <v>1734</v>
      </c>
      <c r="J181" s="17" t="s">
        <v>52</v>
      </c>
      <c r="K181" s="17" t="s">
        <v>52</v>
      </c>
      <c r="L181" s="17" t="s">
        <v>52</v>
      </c>
      <c r="M181" s="17" t="s">
        <v>2436</v>
      </c>
      <c r="N181" s="2" t="s">
        <v>52</v>
      </c>
    </row>
    <row r="182" spans="1:14" ht="30" customHeight="1" x14ac:dyDescent="0.3">
      <c r="A182" s="17" t="s">
        <v>1740</v>
      </c>
      <c r="B182" s="17" t="s">
        <v>1737</v>
      </c>
      <c r="C182" s="17" t="s">
        <v>1738</v>
      </c>
      <c r="D182" s="17" t="s">
        <v>70</v>
      </c>
      <c r="E182" s="27">
        <f>일위대가!F1081</f>
        <v>0</v>
      </c>
      <c r="F182" s="27">
        <f>일위대가!H1081</f>
        <v>0</v>
      </c>
      <c r="G182" s="27">
        <f>일위대가!J1081</f>
        <v>0</v>
      </c>
      <c r="H182" s="27">
        <f t="shared" si="2"/>
        <v>0</v>
      </c>
      <c r="I182" s="17" t="s">
        <v>1739</v>
      </c>
      <c r="J182" s="17" t="s">
        <v>52</v>
      </c>
      <c r="K182" s="17" t="s">
        <v>52</v>
      </c>
      <c r="L182" s="17" t="s">
        <v>52</v>
      </c>
      <c r="M182" s="17" t="s">
        <v>52</v>
      </c>
      <c r="N182" s="2" t="s">
        <v>52</v>
      </c>
    </row>
    <row r="183" spans="1:14" ht="30" customHeight="1" x14ac:dyDescent="0.3">
      <c r="A183" s="17" t="s">
        <v>1745</v>
      </c>
      <c r="B183" s="17" t="s">
        <v>1742</v>
      </c>
      <c r="C183" s="17" t="s">
        <v>1743</v>
      </c>
      <c r="D183" s="17" t="s">
        <v>70</v>
      </c>
      <c r="E183" s="27">
        <f>일위대가!F1085</f>
        <v>0</v>
      </c>
      <c r="F183" s="27">
        <f>일위대가!H1085</f>
        <v>0</v>
      </c>
      <c r="G183" s="27">
        <f>일위대가!J1085</f>
        <v>0</v>
      </c>
      <c r="H183" s="27">
        <f t="shared" si="2"/>
        <v>0</v>
      </c>
      <c r="I183" s="17" t="s">
        <v>1744</v>
      </c>
      <c r="J183" s="17" t="s">
        <v>52</v>
      </c>
      <c r="K183" s="17" t="s">
        <v>52</v>
      </c>
      <c r="L183" s="17" t="s">
        <v>52</v>
      </c>
      <c r="M183" s="17" t="s">
        <v>52</v>
      </c>
      <c r="N183" s="2" t="s">
        <v>52</v>
      </c>
    </row>
    <row r="184" spans="1:14" ht="30" customHeight="1" x14ac:dyDescent="0.3">
      <c r="A184" s="17" t="s">
        <v>1750</v>
      </c>
      <c r="B184" s="17" t="s">
        <v>1747</v>
      </c>
      <c r="C184" s="17" t="s">
        <v>1748</v>
      </c>
      <c r="D184" s="17" t="s">
        <v>70</v>
      </c>
      <c r="E184" s="27">
        <f>일위대가!F1093</f>
        <v>0</v>
      </c>
      <c r="F184" s="27">
        <f>일위대가!H1093</f>
        <v>0</v>
      </c>
      <c r="G184" s="27">
        <f>일위대가!J1093</f>
        <v>0</v>
      </c>
      <c r="H184" s="27">
        <f t="shared" si="2"/>
        <v>0</v>
      </c>
      <c r="I184" s="17" t="s">
        <v>1749</v>
      </c>
      <c r="J184" s="17" t="s">
        <v>52</v>
      </c>
      <c r="K184" s="17" t="s">
        <v>52</v>
      </c>
      <c r="L184" s="17" t="s">
        <v>52</v>
      </c>
      <c r="M184" s="17" t="s">
        <v>2458</v>
      </c>
      <c r="N184" s="2" t="s">
        <v>52</v>
      </c>
    </row>
    <row r="185" spans="1:14" ht="30" customHeight="1" x14ac:dyDescent="0.3">
      <c r="A185" s="17" t="s">
        <v>1757</v>
      </c>
      <c r="B185" s="17" t="s">
        <v>1754</v>
      </c>
      <c r="C185" s="17" t="s">
        <v>1755</v>
      </c>
      <c r="D185" s="17" t="s">
        <v>70</v>
      </c>
      <c r="E185" s="27">
        <f>일위대가!F1097</f>
        <v>0</v>
      </c>
      <c r="F185" s="27">
        <f>일위대가!H1097</f>
        <v>0</v>
      </c>
      <c r="G185" s="27">
        <f>일위대가!J1097</f>
        <v>0</v>
      </c>
      <c r="H185" s="27">
        <f t="shared" si="2"/>
        <v>0</v>
      </c>
      <c r="I185" s="17" t="s">
        <v>1756</v>
      </c>
      <c r="J185" s="17" t="s">
        <v>52</v>
      </c>
      <c r="K185" s="17" t="s">
        <v>52</v>
      </c>
      <c r="L185" s="17" t="s">
        <v>52</v>
      </c>
      <c r="M185" s="17" t="s">
        <v>2463</v>
      </c>
      <c r="N185" s="2" t="s">
        <v>52</v>
      </c>
    </row>
    <row r="186" spans="1:14" ht="30" customHeight="1" x14ac:dyDescent="0.3">
      <c r="A186" s="17" t="s">
        <v>1773</v>
      </c>
      <c r="B186" s="17" t="s">
        <v>1770</v>
      </c>
      <c r="C186" s="17" t="s">
        <v>1771</v>
      </c>
      <c r="D186" s="17" t="s">
        <v>70</v>
      </c>
      <c r="E186" s="27">
        <f>일위대가!F1103</f>
        <v>0</v>
      </c>
      <c r="F186" s="27">
        <f>일위대가!H1103</f>
        <v>0</v>
      </c>
      <c r="G186" s="27">
        <f>일위대가!J1103</f>
        <v>0</v>
      </c>
      <c r="H186" s="27">
        <f t="shared" si="2"/>
        <v>0</v>
      </c>
      <c r="I186" s="17" t="s">
        <v>1772</v>
      </c>
      <c r="J186" s="17" t="s">
        <v>52</v>
      </c>
      <c r="K186" s="17" t="s">
        <v>52</v>
      </c>
      <c r="L186" s="17" t="s">
        <v>52</v>
      </c>
      <c r="M186" s="17" t="s">
        <v>2470</v>
      </c>
      <c r="N186" s="2" t="s">
        <v>52</v>
      </c>
    </row>
    <row r="187" spans="1:14" ht="30" customHeight="1" x14ac:dyDescent="0.3">
      <c r="A187" s="17" t="s">
        <v>1788</v>
      </c>
      <c r="B187" s="17" t="s">
        <v>1754</v>
      </c>
      <c r="C187" s="17" t="s">
        <v>1786</v>
      </c>
      <c r="D187" s="17" t="s">
        <v>70</v>
      </c>
      <c r="E187" s="27">
        <f>일위대가!F1108</f>
        <v>0</v>
      </c>
      <c r="F187" s="27">
        <f>일위대가!H1108</f>
        <v>0</v>
      </c>
      <c r="G187" s="27">
        <f>일위대가!J1108</f>
        <v>0</v>
      </c>
      <c r="H187" s="27">
        <f t="shared" si="2"/>
        <v>0</v>
      </c>
      <c r="I187" s="17" t="s">
        <v>1787</v>
      </c>
      <c r="J187" s="17" t="s">
        <v>52</v>
      </c>
      <c r="K187" s="17" t="s">
        <v>52</v>
      </c>
      <c r="L187" s="17" t="s">
        <v>52</v>
      </c>
      <c r="M187" s="17" t="s">
        <v>2463</v>
      </c>
      <c r="N187" s="2" t="s">
        <v>52</v>
      </c>
    </row>
    <row r="188" spans="1:14" ht="30" customHeight="1" x14ac:dyDescent="0.3">
      <c r="A188" s="17" t="s">
        <v>1793</v>
      </c>
      <c r="B188" s="17" t="s">
        <v>1747</v>
      </c>
      <c r="C188" s="17" t="s">
        <v>1791</v>
      </c>
      <c r="D188" s="17" t="s">
        <v>70</v>
      </c>
      <c r="E188" s="27">
        <f>일위대가!F1117</f>
        <v>0</v>
      </c>
      <c r="F188" s="27">
        <f>일위대가!H1117</f>
        <v>0</v>
      </c>
      <c r="G188" s="27">
        <f>일위대가!J1117</f>
        <v>0</v>
      </c>
      <c r="H188" s="27">
        <f t="shared" si="2"/>
        <v>0</v>
      </c>
      <c r="I188" s="17" t="s">
        <v>1792</v>
      </c>
      <c r="J188" s="17" t="s">
        <v>52</v>
      </c>
      <c r="K188" s="17" t="s">
        <v>52</v>
      </c>
      <c r="L188" s="17" t="s">
        <v>52</v>
      </c>
      <c r="M188" s="17" t="s">
        <v>2458</v>
      </c>
      <c r="N188" s="2" t="s">
        <v>52</v>
      </c>
    </row>
    <row r="189" spans="1:14" ht="30" customHeight="1" x14ac:dyDescent="0.3">
      <c r="A189" s="17" t="s">
        <v>1799</v>
      </c>
      <c r="B189" s="17" t="s">
        <v>1796</v>
      </c>
      <c r="C189" s="17" t="s">
        <v>1797</v>
      </c>
      <c r="D189" s="17" t="s">
        <v>70</v>
      </c>
      <c r="E189" s="27">
        <f>일위대가!F1121</f>
        <v>0</v>
      </c>
      <c r="F189" s="27">
        <f>일위대가!H1121</f>
        <v>0</v>
      </c>
      <c r="G189" s="27">
        <f>일위대가!J1121</f>
        <v>0</v>
      </c>
      <c r="H189" s="27">
        <f t="shared" si="2"/>
        <v>0</v>
      </c>
      <c r="I189" s="17" t="s">
        <v>1798</v>
      </c>
      <c r="J189" s="17" t="s">
        <v>52</v>
      </c>
      <c r="K189" s="17" t="s">
        <v>52</v>
      </c>
      <c r="L189" s="17" t="s">
        <v>52</v>
      </c>
      <c r="M189" s="17" t="s">
        <v>2483</v>
      </c>
      <c r="N189" s="2" t="s">
        <v>52</v>
      </c>
    </row>
    <row r="190" spans="1:14" ht="30" customHeight="1" x14ac:dyDescent="0.3">
      <c r="A190" s="17" t="s">
        <v>1803</v>
      </c>
      <c r="B190" s="17" t="s">
        <v>1796</v>
      </c>
      <c r="C190" s="17" t="s">
        <v>1801</v>
      </c>
      <c r="D190" s="17" t="s">
        <v>70</v>
      </c>
      <c r="E190" s="27">
        <f>일위대가!F1125</f>
        <v>0</v>
      </c>
      <c r="F190" s="27">
        <f>일위대가!H1125</f>
        <v>0</v>
      </c>
      <c r="G190" s="27">
        <f>일위대가!J1125</f>
        <v>0</v>
      </c>
      <c r="H190" s="27">
        <f t="shared" si="2"/>
        <v>0</v>
      </c>
      <c r="I190" s="17" t="s">
        <v>1802</v>
      </c>
      <c r="J190" s="17" t="s">
        <v>52</v>
      </c>
      <c r="K190" s="17" t="s">
        <v>52</v>
      </c>
      <c r="L190" s="17" t="s">
        <v>52</v>
      </c>
      <c r="M190" s="17" t="s">
        <v>2483</v>
      </c>
      <c r="N190" s="2" t="s">
        <v>52</v>
      </c>
    </row>
    <row r="191" spans="1:14" ht="30" customHeight="1" x14ac:dyDescent="0.3">
      <c r="A191" s="17" t="s">
        <v>2486</v>
      </c>
      <c r="B191" s="17" t="s">
        <v>1796</v>
      </c>
      <c r="C191" s="17" t="s">
        <v>1797</v>
      </c>
      <c r="D191" s="17" t="s">
        <v>2484</v>
      </c>
      <c r="E191" s="27">
        <f>일위대가!F1134</f>
        <v>0</v>
      </c>
      <c r="F191" s="27">
        <f>일위대가!H1134</f>
        <v>0</v>
      </c>
      <c r="G191" s="27">
        <f>일위대가!J1134</f>
        <v>0</v>
      </c>
      <c r="H191" s="27">
        <f t="shared" si="2"/>
        <v>0</v>
      </c>
      <c r="I191" s="17" t="s">
        <v>2485</v>
      </c>
      <c r="J191" s="17" t="s">
        <v>52</v>
      </c>
      <c r="K191" s="17" t="s">
        <v>52</v>
      </c>
      <c r="L191" s="17" t="s">
        <v>52</v>
      </c>
      <c r="M191" s="17" t="s">
        <v>2483</v>
      </c>
      <c r="N191" s="2" t="s">
        <v>52</v>
      </c>
    </row>
    <row r="192" spans="1:14" ht="30" customHeight="1" x14ac:dyDescent="0.3">
      <c r="A192" s="17" t="s">
        <v>2490</v>
      </c>
      <c r="B192" s="17" t="s">
        <v>1796</v>
      </c>
      <c r="C192" s="17" t="s">
        <v>1801</v>
      </c>
      <c r="D192" s="17" t="s">
        <v>2484</v>
      </c>
      <c r="E192" s="27">
        <f>일위대가!F1143</f>
        <v>0</v>
      </c>
      <c r="F192" s="27">
        <f>일위대가!H1143</f>
        <v>0</v>
      </c>
      <c r="G192" s="27">
        <f>일위대가!J1143</f>
        <v>0</v>
      </c>
      <c r="H192" s="27">
        <f t="shared" si="2"/>
        <v>0</v>
      </c>
      <c r="I192" s="17" t="s">
        <v>2489</v>
      </c>
      <c r="J192" s="17" t="s">
        <v>52</v>
      </c>
      <c r="K192" s="17" t="s">
        <v>52</v>
      </c>
      <c r="L192" s="17" t="s">
        <v>52</v>
      </c>
      <c r="M192" s="17" t="s">
        <v>2483</v>
      </c>
      <c r="N192" s="2" t="s">
        <v>52</v>
      </c>
    </row>
    <row r="193" spans="1:14" ht="30" customHeight="1" x14ac:dyDescent="0.3">
      <c r="A193" s="17" t="s">
        <v>2528</v>
      </c>
      <c r="B193" s="17" t="s">
        <v>2529</v>
      </c>
      <c r="C193" s="17" t="s">
        <v>2530</v>
      </c>
      <c r="D193" s="17" t="s">
        <v>2025</v>
      </c>
      <c r="E193" s="27">
        <f>일위대가!F1150</f>
        <v>0</v>
      </c>
      <c r="F193" s="27">
        <f>일위대가!H1150</f>
        <v>0</v>
      </c>
      <c r="G193" s="27">
        <f>일위대가!J1150</f>
        <v>0</v>
      </c>
      <c r="H193" s="27">
        <f t="shared" si="2"/>
        <v>0</v>
      </c>
      <c r="I193" s="17" t="s">
        <v>2531</v>
      </c>
      <c r="J193" s="17" t="s">
        <v>52</v>
      </c>
      <c r="K193" s="17" t="s">
        <v>2532</v>
      </c>
      <c r="L193" s="17" t="s">
        <v>52</v>
      </c>
      <c r="M193" s="17" t="s">
        <v>2533</v>
      </c>
      <c r="N193" s="2" t="s">
        <v>65</v>
      </c>
    </row>
    <row r="194" spans="1:14" ht="30" customHeight="1" x14ac:dyDescent="0.3">
      <c r="A194" s="17" t="s">
        <v>2549</v>
      </c>
      <c r="B194" s="17" t="s">
        <v>2529</v>
      </c>
      <c r="C194" s="17" t="s">
        <v>2550</v>
      </c>
      <c r="D194" s="17" t="s">
        <v>2025</v>
      </c>
      <c r="E194" s="27">
        <f>일위대가!F1157</f>
        <v>0</v>
      </c>
      <c r="F194" s="27">
        <f>일위대가!H1157</f>
        <v>0</v>
      </c>
      <c r="G194" s="27">
        <f>일위대가!J1157</f>
        <v>0</v>
      </c>
      <c r="H194" s="27">
        <f t="shared" si="2"/>
        <v>0</v>
      </c>
      <c r="I194" s="17" t="s">
        <v>2551</v>
      </c>
      <c r="J194" s="17" t="s">
        <v>52</v>
      </c>
      <c r="K194" s="17" t="s">
        <v>2532</v>
      </c>
      <c r="L194" s="17" t="s">
        <v>52</v>
      </c>
      <c r="M194" s="17" t="s">
        <v>2533</v>
      </c>
      <c r="N194" s="2" t="s">
        <v>65</v>
      </c>
    </row>
    <row r="195" spans="1:14" ht="30" customHeight="1" x14ac:dyDescent="0.3">
      <c r="A195" s="17" t="s">
        <v>1899</v>
      </c>
      <c r="B195" s="17" t="s">
        <v>1897</v>
      </c>
      <c r="C195" s="17" t="s">
        <v>52</v>
      </c>
      <c r="D195" s="17" t="s">
        <v>70</v>
      </c>
      <c r="E195" s="27">
        <f>일위대가!F1163</f>
        <v>0</v>
      </c>
      <c r="F195" s="27">
        <f>일위대가!H1163</f>
        <v>0</v>
      </c>
      <c r="G195" s="27">
        <f>일위대가!J1163</f>
        <v>0</v>
      </c>
      <c r="H195" s="27">
        <f t="shared" si="2"/>
        <v>0</v>
      </c>
      <c r="I195" s="17" t="s">
        <v>1898</v>
      </c>
      <c r="J195" s="17" t="s">
        <v>52</v>
      </c>
      <c r="K195" s="17" t="s">
        <v>52</v>
      </c>
      <c r="L195" s="17" t="s">
        <v>52</v>
      </c>
      <c r="M195" s="17" t="s">
        <v>52</v>
      </c>
      <c r="N195" s="2" t="s">
        <v>52</v>
      </c>
    </row>
    <row r="196" spans="1:14" ht="30" customHeight="1" x14ac:dyDescent="0.3">
      <c r="A196" s="17" t="s">
        <v>1904</v>
      </c>
      <c r="B196" s="17" t="s">
        <v>1901</v>
      </c>
      <c r="C196" s="17" t="s">
        <v>1902</v>
      </c>
      <c r="D196" s="17" t="s">
        <v>70</v>
      </c>
      <c r="E196" s="27">
        <f>일위대가!F1168</f>
        <v>0</v>
      </c>
      <c r="F196" s="27">
        <f>일위대가!H1168</f>
        <v>0</v>
      </c>
      <c r="G196" s="27">
        <f>일위대가!J1168</f>
        <v>0</v>
      </c>
      <c r="H196" s="27">
        <f t="shared" ref="H196:H215" si="3">E196+F196+G196</f>
        <v>0</v>
      </c>
      <c r="I196" s="17" t="s">
        <v>1903</v>
      </c>
      <c r="J196" s="17" t="s">
        <v>52</v>
      </c>
      <c r="K196" s="17" t="s">
        <v>52</v>
      </c>
      <c r="L196" s="17" t="s">
        <v>52</v>
      </c>
      <c r="M196" s="17" t="s">
        <v>2230</v>
      </c>
      <c r="N196" s="2" t="s">
        <v>52</v>
      </c>
    </row>
    <row r="197" spans="1:14" ht="30" customHeight="1" x14ac:dyDescent="0.3">
      <c r="A197" s="17" t="s">
        <v>1908</v>
      </c>
      <c r="B197" s="17" t="s">
        <v>1901</v>
      </c>
      <c r="C197" s="17" t="s">
        <v>1906</v>
      </c>
      <c r="D197" s="17" t="s">
        <v>70</v>
      </c>
      <c r="E197" s="27">
        <f>일위대가!F1173</f>
        <v>0</v>
      </c>
      <c r="F197" s="27">
        <f>일위대가!H1173</f>
        <v>0</v>
      </c>
      <c r="G197" s="27">
        <f>일위대가!J1173</f>
        <v>0</v>
      </c>
      <c r="H197" s="27">
        <f t="shared" si="3"/>
        <v>0</v>
      </c>
      <c r="I197" s="17" t="s">
        <v>1907</v>
      </c>
      <c r="J197" s="17" t="s">
        <v>52</v>
      </c>
      <c r="K197" s="17" t="s">
        <v>52</v>
      </c>
      <c r="L197" s="17" t="s">
        <v>52</v>
      </c>
      <c r="M197" s="17" t="s">
        <v>2230</v>
      </c>
      <c r="N197" s="2" t="s">
        <v>52</v>
      </c>
    </row>
    <row r="198" spans="1:14" ht="30" customHeight="1" x14ac:dyDescent="0.3">
      <c r="A198" s="17" t="s">
        <v>1913</v>
      </c>
      <c r="B198" s="17" t="s">
        <v>1910</v>
      </c>
      <c r="C198" s="17" t="s">
        <v>1911</v>
      </c>
      <c r="D198" s="17" t="s">
        <v>70</v>
      </c>
      <c r="E198" s="27">
        <f>일위대가!F1182</f>
        <v>0</v>
      </c>
      <c r="F198" s="27">
        <f>일위대가!H1182</f>
        <v>0</v>
      </c>
      <c r="G198" s="27">
        <f>일위대가!J1182</f>
        <v>0</v>
      </c>
      <c r="H198" s="27">
        <f t="shared" si="3"/>
        <v>0</v>
      </c>
      <c r="I198" s="17" t="s">
        <v>1912</v>
      </c>
      <c r="J198" s="17" t="s">
        <v>52</v>
      </c>
      <c r="K198" s="17" t="s">
        <v>52</v>
      </c>
      <c r="L198" s="17" t="s">
        <v>52</v>
      </c>
      <c r="M198" s="17" t="s">
        <v>52</v>
      </c>
      <c r="N198" s="2" t="s">
        <v>52</v>
      </c>
    </row>
    <row r="199" spans="1:14" ht="30" customHeight="1" x14ac:dyDescent="0.3">
      <c r="A199" s="17" t="s">
        <v>2579</v>
      </c>
      <c r="B199" s="17" t="s">
        <v>2576</v>
      </c>
      <c r="C199" s="17" t="s">
        <v>2577</v>
      </c>
      <c r="D199" s="17" t="s">
        <v>70</v>
      </c>
      <c r="E199" s="27">
        <f>일위대가!F1188</f>
        <v>0</v>
      </c>
      <c r="F199" s="27">
        <f>일위대가!H1188</f>
        <v>0</v>
      </c>
      <c r="G199" s="27">
        <f>일위대가!J1188</f>
        <v>0</v>
      </c>
      <c r="H199" s="27">
        <f t="shared" si="3"/>
        <v>0</v>
      </c>
      <c r="I199" s="17" t="s">
        <v>2578</v>
      </c>
      <c r="J199" s="17" t="s">
        <v>52</v>
      </c>
      <c r="K199" s="17" t="s">
        <v>52</v>
      </c>
      <c r="L199" s="17" t="s">
        <v>52</v>
      </c>
      <c r="M199" s="17" t="s">
        <v>2591</v>
      </c>
      <c r="N199" s="2" t="s">
        <v>52</v>
      </c>
    </row>
    <row r="200" spans="1:14" ht="30" customHeight="1" x14ac:dyDescent="0.3">
      <c r="A200" s="17" t="s">
        <v>1957</v>
      </c>
      <c r="B200" s="17" t="s">
        <v>1954</v>
      </c>
      <c r="C200" s="17" t="s">
        <v>1955</v>
      </c>
      <c r="D200" s="17" t="s">
        <v>70</v>
      </c>
      <c r="E200" s="27">
        <f>일위대가!F1193</f>
        <v>0</v>
      </c>
      <c r="F200" s="27">
        <f>일위대가!H1193</f>
        <v>0</v>
      </c>
      <c r="G200" s="27">
        <f>일위대가!J1193</f>
        <v>0</v>
      </c>
      <c r="H200" s="27">
        <f t="shared" si="3"/>
        <v>0</v>
      </c>
      <c r="I200" s="17" t="s">
        <v>1956</v>
      </c>
      <c r="J200" s="17" t="s">
        <v>52</v>
      </c>
      <c r="K200" s="17" t="s">
        <v>52</v>
      </c>
      <c r="L200" s="17" t="s">
        <v>52</v>
      </c>
      <c r="M200" s="17" t="s">
        <v>2230</v>
      </c>
      <c r="N200" s="2" t="s">
        <v>52</v>
      </c>
    </row>
    <row r="201" spans="1:14" ht="30" customHeight="1" x14ac:dyDescent="0.3">
      <c r="A201" s="17" t="s">
        <v>1961</v>
      </c>
      <c r="B201" s="17" t="s">
        <v>1901</v>
      </c>
      <c r="C201" s="17" t="s">
        <v>1959</v>
      </c>
      <c r="D201" s="17" t="s">
        <v>70</v>
      </c>
      <c r="E201" s="27">
        <f>일위대가!F1198</f>
        <v>0</v>
      </c>
      <c r="F201" s="27">
        <f>일위대가!H1198</f>
        <v>0</v>
      </c>
      <c r="G201" s="27">
        <f>일위대가!J1198</f>
        <v>0</v>
      </c>
      <c r="H201" s="27">
        <f t="shared" si="3"/>
        <v>0</v>
      </c>
      <c r="I201" s="17" t="s">
        <v>1960</v>
      </c>
      <c r="J201" s="17" t="s">
        <v>52</v>
      </c>
      <c r="K201" s="17" t="s">
        <v>52</v>
      </c>
      <c r="L201" s="17" t="s">
        <v>52</v>
      </c>
      <c r="M201" s="17" t="s">
        <v>2230</v>
      </c>
      <c r="N201" s="2" t="s">
        <v>52</v>
      </c>
    </row>
    <row r="202" spans="1:14" ht="30" customHeight="1" x14ac:dyDescent="0.3">
      <c r="A202" s="17" t="s">
        <v>1965</v>
      </c>
      <c r="B202" s="17" t="s">
        <v>1963</v>
      </c>
      <c r="C202" s="17" t="s">
        <v>52</v>
      </c>
      <c r="D202" s="17" t="s">
        <v>70</v>
      </c>
      <c r="E202" s="27">
        <f>일위대가!F1202</f>
        <v>0</v>
      </c>
      <c r="F202" s="27">
        <f>일위대가!H1202</f>
        <v>0</v>
      </c>
      <c r="G202" s="27">
        <f>일위대가!J1202</f>
        <v>0</v>
      </c>
      <c r="H202" s="27">
        <f t="shared" si="3"/>
        <v>0</v>
      </c>
      <c r="I202" s="17" t="s">
        <v>1964</v>
      </c>
      <c r="J202" s="17" t="s">
        <v>52</v>
      </c>
      <c r="K202" s="17" t="s">
        <v>52</v>
      </c>
      <c r="L202" s="17" t="s">
        <v>52</v>
      </c>
      <c r="M202" s="17" t="s">
        <v>52</v>
      </c>
      <c r="N202" s="2" t="s">
        <v>52</v>
      </c>
    </row>
    <row r="203" spans="1:14" ht="30" customHeight="1" x14ac:dyDescent="0.3">
      <c r="A203" s="17" t="s">
        <v>1981</v>
      </c>
      <c r="B203" s="17" t="s">
        <v>1978</v>
      </c>
      <c r="C203" s="17" t="s">
        <v>1979</v>
      </c>
      <c r="D203" s="17" t="s">
        <v>70</v>
      </c>
      <c r="E203" s="27">
        <f>일위대가!F1208</f>
        <v>0</v>
      </c>
      <c r="F203" s="27">
        <f>일위대가!H1208</f>
        <v>0</v>
      </c>
      <c r="G203" s="27">
        <f>일위대가!J1208</f>
        <v>0</v>
      </c>
      <c r="H203" s="27">
        <f t="shared" si="3"/>
        <v>0</v>
      </c>
      <c r="I203" s="17" t="s">
        <v>1980</v>
      </c>
      <c r="J203" s="17" t="s">
        <v>52</v>
      </c>
      <c r="K203" s="17" t="s">
        <v>52</v>
      </c>
      <c r="L203" s="17" t="s">
        <v>52</v>
      </c>
      <c r="M203" s="17" t="s">
        <v>52</v>
      </c>
      <c r="N203" s="2" t="s">
        <v>52</v>
      </c>
    </row>
    <row r="204" spans="1:14" ht="30" customHeight="1" x14ac:dyDescent="0.3">
      <c r="A204" s="17" t="s">
        <v>1986</v>
      </c>
      <c r="B204" s="17" t="s">
        <v>1983</v>
      </c>
      <c r="C204" s="17" t="s">
        <v>1984</v>
      </c>
      <c r="D204" s="17" t="s">
        <v>70</v>
      </c>
      <c r="E204" s="27">
        <f>일위대가!F1213</f>
        <v>0</v>
      </c>
      <c r="F204" s="27">
        <f>일위대가!H1213</f>
        <v>0</v>
      </c>
      <c r="G204" s="27">
        <f>일위대가!J1213</f>
        <v>0</v>
      </c>
      <c r="H204" s="27">
        <f t="shared" si="3"/>
        <v>0</v>
      </c>
      <c r="I204" s="17" t="s">
        <v>1985</v>
      </c>
      <c r="J204" s="17" t="s">
        <v>52</v>
      </c>
      <c r="K204" s="17" t="s">
        <v>52</v>
      </c>
      <c r="L204" s="17" t="s">
        <v>52</v>
      </c>
      <c r="M204" s="17" t="s">
        <v>2230</v>
      </c>
      <c r="N204" s="2" t="s">
        <v>52</v>
      </c>
    </row>
    <row r="205" spans="1:14" ht="30" customHeight="1" x14ac:dyDescent="0.3">
      <c r="A205" s="17" t="s">
        <v>1990</v>
      </c>
      <c r="B205" s="17" t="s">
        <v>1954</v>
      </c>
      <c r="C205" s="17" t="s">
        <v>1988</v>
      </c>
      <c r="D205" s="17" t="s">
        <v>70</v>
      </c>
      <c r="E205" s="27">
        <f>일위대가!F1218</f>
        <v>0</v>
      </c>
      <c r="F205" s="27">
        <f>일위대가!H1218</f>
        <v>0</v>
      </c>
      <c r="G205" s="27">
        <f>일위대가!J1218</f>
        <v>0</v>
      </c>
      <c r="H205" s="27">
        <f t="shared" si="3"/>
        <v>0</v>
      </c>
      <c r="I205" s="17" t="s">
        <v>1989</v>
      </c>
      <c r="J205" s="17" t="s">
        <v>52</v>
      </c>
      <c r="K205" s="17" t="s">
        <v>52</v>
      </c>
      <c r="L205" s="17" t="s">
        <v>52</v>
      </c>
      <c r="M205" s="17" t="s">
        <v>2230</v>
      </c>
      <c r="N205" s="2" t="s">
        <v>52</v>
      </c>
    </row>
    <row r="206" spans="1:14" ht="30" customHeight="1" x14ac:dyDescent="0.3">
      <c r="A206" s="17" t="s">
        <v>1998</v>
      </c>
      <c r="B206" s="17" t="s">
        <v>1995</v>
      </c>
      <c r="C206" s="17" t="s">
        <v>1996</v>
      </c>
      <c r="D206" s="17" t="s">
        <v>62</v>
      </c>
      <c r="E206" s="27">
        <f>일위대가!F1222</f>
        <v>0</v>
      </c>
      <c r="F206" s="27">
        <f>일위대가!H1222</f>
        <v>0</v>
      </c>
      <c r="G206" s="27">
        <f>일위대가!J1222</f>
        <v>0</v>
      </c>
      <c r="H206" s="27">
        <f t="shared" si="3"/>
        <v>0</v>
      </c>
      <c r="I206" s="17" t="s">
        <v>1997</v>
      </c>
      <c r="J206" s="17" t="s">
        <v>52</v>
      </c>
      <c r="K206" s="17" t="s">
        <v>52</v>
      </c>
      <c r="L206" s="17" t="s">
        <v>52</v>
      </c>
      <c r="M206" s="17" t="s">
        <v>52</v>
      </c>
      <c r="N206" s="2" t="s">
        <v>52</v>
      </c>
    </row>
    <row r="207" spans="1:14" ht="30" customHeight="1" x14ac:dyDescent="0.3">
      <c r="A207" s="17" t="s">
        <v>2637</v>
      </c>
      <c r="B207" s="17" t="s">
        <v>2634</v>
      </c>
      <c r="C207" s="17" t="s">
        <v>2635</v>
      </c>
      <c r="D207" s="17" t="s">
        <v>70</v>
      </c>
      <c r="E207" s="27">
        <f>일위대가!F1229</f>
        <v>0</v>
      </c>
      <c r="F207" s="27">
        <f>일위대가!H1229</f>
        <v>0</v>
      </c>
      <c r="G207" s="27">
        <f>일위대가!J1229</f>
        <v>0</v>
      </c>
      <c r="H207" s="27">
        <f t="shared" si="3"/>
        <v>0</v>
      </c>
      <c r="I207" s="17" t="s">
        <v>2636</v>
      </c>
      <c r="J207" s="17" t="s">
        <v>52</v>
      </c>
      <c r="K207" s="17" t="s">
        <v>52</v>
      </c>
      <c r="L207" s="17" t="s">
        <v>52</v>
      </c>
      <c r="M207" s="17" t="s">
        <v>52</v>
      </c>
      <c r="N207" s="2" t="s">
        <v>52</v>
      </c>
    </row>
    <row r="208" spans="1:14" ht="30" customHeight="1" x14ac:dyDescent="0.3">
      <c r="A208" s="17" t="s">
        <v>2027</v>
      </c>
      <c r="B208" s="17" t="s">
        <v>2023</v>
      </c>
      <c r="C208" s="17" t="s">
        <v>2024</v>
      </c>
      <c r="D208" s="17" t="s">
        <v>2025</v>
      </c>
      <c r="E208" s="27">
        <f>일위대가!F1236</f>
        <v>0</v>
      </c>
      <c r="F208" s="27">
        <f>일위대가!H1236</f>
        <v>0</v>
      </c>
      <c r="G208" s="27">
        <f>일위대가!J1236</f>
        <v>0</v>
      </c>
      <c r="H208" s="27">
        <f t="shared" si="3"/>
        <v>0</v>
      </c>
      <c r="I208" s="17" t="s">
        <v>2026</v>
      </c>
      <c r="J208" s="17" t="s">
        <v>52</v>
      </c>
      <c r="K208" s="17" t="s">
        <v>2532</v>
      </c>
      <c r="L208" s="17" t="s">
        <v>52</v>
      </c>
      <c r="M208" s="17" t="s">
        <v>2649</v>
      </c>
      <c r="N208" s="2" t="s">
        <v>65</v>
      </c>
    </row>
    <row r="209" spans="1:14" ht="30" customHeight="1" x14ac:dyDescent="0.3">
      <c r="A209" s="17" t="s">
        <v>2039</v>
      </c>
      <c r="B209" s="17" t="s">
        <v>773</v>
      </c>
      <c r="C209" s="17" t="s">
        <v>52</v>
      </c>
      <c r="D209" s="17" t="s">
        <v>70</v>
      </c>
      <c r="E209" s="27">
        <f>일위대가!F1242</f>
        <v>0</v>
      </c>
      <c r="F209" s="27">
        <f>일위대가!H1242</f>
        <v>0</v>
      </c>
      <c r="G209" s="27">
        <f>일위대가!J1242</f>
        <v>0</v>
      </c>
      <c r="H209" s="27">
        <f t="shared" si="3"/>
        <v>0</v>
      </c>
      <c r="I209" s="17" t="s">
        <v>2038</v>
      </c>
      <c r="J209" s="17" t="s">
        <v>52</v>
      </c>
      <c r="K209" s="17" t="s">
        <v>52</v>
      </c>
      <c r="L209" s="17" t="s">
        <v>52</v>
      </c>
      <c r="M209" s="17" t="s">
        <v>2037</v>
      </c>
      <c r="N209" s="2" t="s">
        <v>52</v>
      </c>
    </row>
    <row r="210" spans="1:14" ht="30" customHeight="1" x14ac:dyDescent="0.3">
      <c r="A210" s="17" t="s">
        <v>2044</v>
      </c>
      <c r="B210" s="17" t="s">
        <v>2041</v>
      </c>
      <c r="C210" s="17" t="s">
        <v>2042</v>
      </c>
      <c r="D210" s="17" t="s">
        <v>70</v>
      </c>
      <c r="E210" s="27">
        <f>일위대가!F1248</f>
        <v>0</v>
      </c>
      <c r="F210" s="27">
        <f>일위대가!H1248</f>
        <v>0</v>
      </c>
      <c r="G210" s="27">
        <f>일위대가!J1248</f>
        <v>0</v>
      </c>
      <c r="H210" s="27">
        <f t="shared" si="3"/>
        <v>0</v>
      </c>
      <c r="I210" s="17" t="s">
        <v>2043</v>
      </c>
      <c r="J210" s="17" t="s">
        <v>52</v>
      </c>
      <c r="K210" s="17" t="s">
        <v>52</v>
      </c>
      <c r="L210" s="17" t="s">
        <v>52</v>
      </c>
      <c r="M210" s="17" t="s">
        <v>2669</v>
      </c>
      <c r="N210" s="2" t="s">
        <v>52</v>
      </c>
    </row>
    <row r="211" spans="1:14" ht="30" customHeight="1" x14ac:dyDescent="0.3">
      <c r="A211" s="17" t="s">
        <v>2050</v>
      </c>
      <c r="B211" s="17" t="s">
        <v>2048</v>
      </c>
      <c r="C211" s="17" t="s">
        <v>52</v>
      </c>
      <c r="D211" s="17" t="s">
        <v>70</v>
      </c>
      <c r="E211" s="27">
        <f>일위대가!F1253</f>
        <v>0</v>
      </c>
      <c r="F211" s="27">
        <f>일위대가!H1253</f>
        <v>0</v>
      </c>
      <c r="G211" s="27">
        <f>일위대가!J1253</f>
        <v>0</v>
      </c>
      <c r="H211" s="27">
        <f t="shared" si="3"/>
        <v>0</v>
      </c>
      <c r="I211" s="17" t="s">
        <v>2049</v>
      </c>
      <c r="J211" s="17" t="s">
        <v>52</v>
      </c>
      <c r="K211" s="17" t="s">
        <v>52</v>
      </c>
      <c r="L211" s="17" t="s">
        <v>52</v>
      </c>
      <c r="M211" s="17" t="s">
        <v>2674</v>
      </c>
      <c r="N211" s="2" t="s">
        <v>52</v>
      </c>
    </row>
    <row r="212" spans="1:14" ht="30" customHeight="1" x14ac:dyDescent="0.3">
      <c r="A212" s="17" t="s">
        <v>2062</v>
      </c>
      <c r="B212" s="17" t="s">
        <v>2060</v>
      </c>
      <c r="C212" s="17" t="s">
        <v>52</v>
      </c>
      <c r="D212" s="17" t="s">
        <v>70</v>
      </c>
      <c r="E212" s="27">
        <f>일위대가!F1259</f>
        <v>0</v>
      </c>
      <c r="F212" s="27">
        <f>일위대가!H1259</f>
        <v>0</v>
      </c>
      <c r="G212" s="27">
        <f>일위대가!J1259</f>
        <v>0</v>
      </c>
      <c r="H212" s="27">
        <f t="shared" si="3"/>
        <v>0</v>
      </c>
      <c r="I212" s="17" t="s">
        <v>2061</v>
      </c>
      <c r="J212" s="17" t="s">
        <v>52</v>
      </c>
      <c r="K212" s="17" t="s">
        <v>52</v>
      </c>
      <c r="L212" s="17" t="s">
        <v>52</v>
      </c>
      <c r="M212" s="17" t="s">
        <v>2059</v>
      </c>
      <c r="N212" s="2" t="s">
        <v>52</v>
      </c>
    </row>
    <row r="213" spans="1:14" ht="30" customHeight="1" x14ac:dyDescent="0.3">
      <c r="A213" s="17" t="s">
        <v>2070</v>
      </c>
      <c r="B213" s="17" t="s">
        <v>2068</v>
      </c>
      <c r="C213" s="17" t="s">
        <v>52</v>
      </c>
      <c r="D213" s="17" t="s">
        <v>70</v>
      </c>
      <c r="E213" s="27">
        <f>일위대가!F1264</f>
        <v>0</v>
      </c>
      <c r="F213" s="27">
        <f>일위대가!H1264</f>
        <v>0</v>
      </c>
      <c r="G213" s="27">
        <f>일위대가!J1264</f>
        <v>0</v>
      </c>
      <c r="H213" s="27">
        <f t="shared" si="3"/>
        <v>0</v>
      </c>
      <c r="I213" s="17" t="s">
        <v>2069</v>
      </c>
      <c r="J213" s="17" t="s">
        <v>52</v>
      </c>
      <c r="K213" s="17" t="s">
        <v>52</v>
      </c>
      <c r="L213" s="17" t="s">
        <v>52</v>
      </c>
      <c r="M213" s="17" t="s">
        <v>2067</v>
      </c>
      <c r="N213" s="2" t="s">
        <v>52</v>
      </c>
    </row>
    <row r="214" spans="1:14" ht="30" customHeight="1" x14ac:dyDescent="0.3">
      <c r="A214" s="17" t="s">
        <v>2125</v>
      </c>
      <c r="B214" s="17" t="s">
        <v>2122</v>
      </c>
      <c r="C214" s="17" t="s">
        <v>2123</v>
      </c>
      <c r="D214" s="17" t="s">
        <v>751</v>
      </c>
      <c r="E214" s="27">
        <f>일위대가!F1271</f>
        <v>0</v>
      </c>
      <c r="F214" s="27">
        <f>일위대가!H1271</f>
        <v>0</v>
      </c>
      <c r="G214" s="27">
        <f>일위대가!J1271</f>
        <v>0</v>
      </c>
      <c r="H214" s="27">
        <f t="shared" si="3"/>
        <v>0</v>
      </c>
      <c r="I214" s="17" t="s">
        <v>2124</v>
      </c>
      <c r="J214" s="17" t="s">
        <v>52</v>
      </c>
      <c r="K214" s="17" t="s">
        <v>52</v>
      </c>
      <c r="L214" s="17" t="s">
        <v>52</v>
      </c>
      <c r="M214" s="17" t="s">
        <v>2685</v>
      </c>
      <c r="N214" s="2" t="s">
        <v>52</v>
      </c>
    </row>
    <row r="215" spans="1:14" ht="30" customHeight="1" x14ac:dyDescent="0.3">
      <c r="A215" s="17" t="s">
        <v>2694</v>
      </c>
      <c r="B215" s="17" t="s">
        <v>2691</v>
      </c>
      <c r="C215" s="17" t="s">
        <v>2692</v>
      </c>
      <c r="D215" s="17" t="s">
        <v>2025</v>
      </c>
      <c r="E215" s="27">
        <f>일위대가!F1275</f>
        <v>0</v>
      </c>
      <c r="F215" s="27">
        <f>일위대가!H1275</f>
        <v>0</v>
      </c>
      <c r="G215" s="27">
        <f>일위대가!J1275</f>
        <v>0</v>
      </c>
      <c r="H215" s="27">
        <f t="shared" si="3"/>
        <v>0</v>
      </c>
      <c r="I215" s="17" t="s">
        <v>2693</v>
      </c>
      <c r="J215" s="17" t="s">
        <v>52</v>
      </c>
      <c r="K215" s="17" t="s">
        <v>52</v>
      </c>
      <c r="L215" s="17" t="s">
        <v>52</v>
      </c>
      <c r="M215" s="17" t="s">
        <v>2699</v>
      </c>
      <c r="N215" s="2" t="s">
        <v>65</v>
      </c>
    </row>
  </sheetData>
  <phoneticPr fontId="1" type="noConversion"/>
  <pageMargins left="0.78740157480314954" right="0" top="0.39370078740157477" bottom="0.39370078740157477" header="0" footer="0"/>
  <pageSetup paperSize="9" scale="7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Z1275"/>
  <sheetViews>
    <sheetView view="pageBreakPreview" topLeftCell="A141" zoomScaleNormal="100" zoomScaleSheetLayoutView="100" workbookViewId="0">
      <selection activeCell="F5" sqref="F5"/>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7" width="2.625" hidden="1" customWidth="1"/>
    <col min="48" max="48" width="1.625" hidden="1" customWidth="1"/>
    <col min="49" max="49" width="24.625" hidden="1" customWidth="1"/>
    <col min="50" max="51" width="2.625" hidden="1" customWidth="1"/>
    <col min="52" max="52" width="1.625" hidden="1" customWidth="1"/>
  </cols>
  <sheetData>
    <row r="1" spans="1:52" ht="30" customHeight="1" x14ac:dyDescent="0.3">
      <c r="A1" s="6" t="s">
        <v>1</v>
      </c>
      <c r="B1" s="7"/>
      <c r="C1" s="7"/>
      <c r="D1" s="7"/>
      <c r="E1" s="7"/>
      <c r="F1" s="7"/>
      <c r="G1" s="7"/>
      <c r="H1" s="7"/>
      <c r="I1" s="7"/>
      <c r="J1" s="7"/>
      <c r="K1" s="7"/>
      <c r="L1" s="7"/>
      <c r="M1" s="8"/>
    </row>
    <row r="2" spans="1:52" ht="30" customHeight="1" x14ac:dyDescent="0.3">
      <c r="A2" s="108" t="s">
        <v>2</v>
      </c>
      <c r="B2" s="108" t="s">
        <v>3</v>
      </c>
      <c r="C2" s="108" t="s">
        <v>4</v>
      </c>
      <c r="D2" s="108" t="s">
        <v>5</v>
      </c>
      <c r="E2" s="108" t="s">
        <v>6</v>
      </c>
      <c r="F2" s="108"/>
      <c r="G2" s="108" t="s">
        <v>9</v>
      </c>
      <c r="H2" s="108"/>
      <c r="I2" s="108" t="s">
        <v>10</v>
      </c>
      <c r="J2" s="108"/>
      <c r="K2" s="108" t="s">
        <v>11</v>
      </c>
      <c r="L2" s="108"/>
      <c r="M2" s="108" t="s">
        <v>12</v>
      </c>
      <c r="N2" s="110" t="s">
        <v>965</v>
      </c>
      <c r="O2" s="110" t="s">
        <v>20</v>
      </c>
      <c r="P2" s="110" t="s">
        <v>22</v>
      </c>
      <c r="Q2" s="110" t="s">
        <v>23</v>
      </c>
      <c r="R2" s="110" t="s">
        <v>24</v>
      </c>
      <c r="S2" s="110" t="s">
        <v>25</v>
      </c>
      <c r="T2" s="110" t="s">
        <v>26</v>
      </c>
      <c r="U2" s="110" t="s">
        <v>27</v>
      </c>
      <c r="V2" s="110" t="s">
        <v>28</v>
      </c>
      <c r="W2" s="110" t="s">
        <v>29</v>
      </c>
      <c r="X2" s="110" t="s">
        <v>30</v>
      </c>
      <c r="Y2" s="110" t="s">
        <v>31</v>
      </c>
      <c r="Z2" s="110" t="s">
        <v>32</v>
      </c>
      <c r="AA2" s="110" t="s">
        <v>33</v>
      </c>
      <c r="AB2" s="110" t="s">
        <v>34</v>
      </c>
      <c r="AC2" s="110" t="s">
        <v>35</v>
      </c>
      <c r="AD2" s="110" t="s">
        <v>36</v>
      </c>
      <c r="AE2" s="110" t="s">
        <v>37</v>
      </c>
      <c r="AF2" s="110" t="s">
        <v>38</v>
      </c>
      <c r="AG2" s="110" t="s">
        <v>39</v>
      </c>
      <c r="AH2" s="110" t="s">
        <v>40</v>
      </c>
      <c r="AI2" s="110" t="s">
        <v>41</v>
      </c>
      <c r="AJ2" s="110" t="s">
        <v>42</v>
      </c>
      <c r="AK2" s="110" t="s">
        <v>43</v>
      </c>
      <c r="AL2" s="110" t="s">
        <v>44</v>
      </c>
      <c r="AM2" s="110" t="s">
        <v>45</v>
      </c>
      <c r="AN2" s="110" t="s">
        <v>46</v>
      </c>
      <c r="AO2" s="110" t="s">
        <v>47</v>
      </c>
      <c r="AP2" s="110" t="s">
        <v>966</v>
      </c>
      <c r="AQ2" s="110" t="s">
        <v>967</v>
      </c>
      <c r="AR2" s="110" t="s">
        <v>968</v>
      </c>
      <c r="AS2" s="110" t="s">
        <v>969</v>
      </c>
      <c r="AT2" s="110" t="s">
        <v>970</v>
      </c>
      <c r="AU2" s="110" t="s">
        <v>971</v>
      </c>
      <c r="AV2" s="110" t="s">
        <v>48</v>
      </c>
      <c r="AW2" s="110" t="s">
        <v>972</v>
      </c>
      <c r="AX2" s="1" t="s">
        <v>964</v>
      </c>
      <c r="AY2" s="1" t="s">
        <v>21</v>
      </c>
      <c r="AZ2" s="1" t="s">
        <v>973</v>
      </c>
    </row>
    <row r="3" spans="1:52" ht="30" customHeight="1" x14ac:dyDescent="0.3">
      <c r="A3" s="108"/>
      <c r="B3" s="108"/>
      <c r="C3" s="108"/>
      <c r="D3" s="108"/>
      <c r="E3" s="10" t="s">
        <v>7</v>
      </c>
      <c r="F3" s="10" t="s">
        <v>8</v>
      </c>
      <c r="G3" s="10" t="s">
        <v>7</v>
      </c>
      <c r="H3" s="10" t="s">
        <v>8</v>
      </c>
      <c r="I3" s="10" t="s">
        <v>7</v>
      </c>
      <c r="J3" s="10" t="s">
        <v>8</v>
      </c>
      <c r="K3" s="10" t="s">
        <v>7</v>
      </c>
      <c r="L3" s="10" t="s">
        <v>8</v>
      </c>
      <c r="M3" s="108"/>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row>
    <row r="4" spans="1:52" ht="30" customHeight="1" x14ac:dyDescent="0.3">
      <c r="A4" s="20" t="s">
        <v>974</v>
      </c>
      <c r="B4" s="21"/>
      <c r="C4" s="21"/>
      <c r="D4" s="21"/>
      <c r="E4" s="25"/>
      <c r="F4" s="28"/>
      <c r="G4" s="25"/>
      <c r="H4" s="28"/>
      <c r="I4" s="25"/>
      <c r="J4" s="28"/>
      <c r="K4" s="25"/>
      <c r="L4" s="28"/>
      <c r="M4" s="22"/>
      <c r="N4" s="1" t="s">
        <v>64</v>
      </c>
    </row>
    <row r="5" spans="1:52" ht="30" customHeight="1" x14ac:dyDescent="0.3">
      <c r="A5" s="23" t="s">
        <v>975</v>
      </c>
      <c r="B5" s="23" t="s">
        <v>52</v>
      </c>
      <c r="C5" s="23" t="s">
        <v>62</v>
      </c>
      <c r="D5" s="24">
        <v>1</v>
      </c>
      <c r="E5" s="26">
        <f>단가대비표!O212</f>
        <v>0</v>
      </c>
      <c r="F5" s="29">
        <f>TRUNC(E5*D5,1)</f>
        <v>0</v>
      </c>
      <c r="G5" s="26">
        <f>단가대비표!P212</f>
        <v>0</v>
      </c>
      <c r="H5" s="29">
        <f>TRUNC(G5*D5,1)</f>
        <v>0</v>
      </c>
      <c r="I5" s="26">
        <f>단가대비표!V212</f>
        <v>0</v>
      </c>
      <c r="J5" s="29">
        <f>TRUNC(I5*D5,1)</f>
        <v>0</v>
      </c>
      <c r="K5" s="26">
        <f>TRUNC(E5+G5+I5,1)</f>
        <v>0</v>
      </c>
      <c r="L5" s="29">
        <f>TRUNC(F5+H5+J5,1)</f>
        <v>0</v>
      </c>
      <c r="M5" s="23" t="s">
        <v>976</v>
      </c>
      <c r="N5" s="2" t="s">
        <v>64</v>
      </c>
      <c r="O5" s="2" t="s">
        <v>977</v>
      </c>
      <c r="P5" s="2" t="s">
        <v>66</v>
      </c>
      <c r="Q5" s="2" t="s">
        <v>66</v>
      </c>
      <c r="R5" s="2" t="s">
        <v>65</v>
      </c>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2" t="s">
        <v>52</v>
      </c>
      <c r="AW5" s="2" t="s">
        <v>978</v>
      </c>
      <c r="AX5" s="2" t="s">
        <v>52</v>
      </c>
      <c r="AY5" s="2" t="s">
        <v>52</v>
      </c>
      <c r="AZ5" s="2" t="s">
        <v>52</v>
      </c>
    </row>
    <row r="6" spans="1:52" ht="30" customHeight="1" x14ac:dyDescent="0.3">
      <c r="A6" s="23" t="s">
        <v>979</v>
      </c>
      <c r="B6" s="23" t="s">
        <v>52</v>
      </c>
      <c r="C6" s="23" t="s">
        <v>52</v>
      </c>
      <c r="D6" s="24"/>
      <c r="E6" s="26"/>
      <c r="F6" s="29">
        <f>TRUNC(SUMIF(N5:N5, N4, F5:F5),0)</f>
        <v>0</v>
      </c>
      <c r="G6" s="26"/>
      <c r="H6" s="29">
        <f>TRUNC(SUMIF(N5:N5, N4, H5:H5),0)</f>
        <v>0</v>
      </c>
      <c r="I6" s="26"/>
      <c r="J6" s="29">
        <f>TRUNC(SUMIF(N5:N5, N4, J5:J5),0)</f>
        <v>0</v>
      </c>
      <c r="K6" s="26"/>
      <c r="L6" s="29">
        <f>F6+H6+J6</f>
        <v>0</v>
      </c>
      <c r="M6" s="23" t="s">
        <v>52</v>
      </c>
      <c r="N6" s="2" t="s">
        <v>97</v>
      </c>
      <c r="O6" s="2" t="s">
        <v>97</v>
      </c>
      <c r="P6" s="2" t="s">
        <v>52</v>
      </c>
      <c r="Q6" s="2" t="s">
        <v>52</v>
      </c>
      <c r="R6" s="2" t="s">
        <v>52</v>
      </c>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2" t="s">
        <v>52</v>
      </c>
      <c r="AW6" s="2" t="s">
        <v>52</v>
      </c>
      <c r="AX6" s="2" t="s">
        <v>52</v>
      </c>
      <c r="AY6" s="2" t="s">
        <v>52</v>
      </c>
      <c r="AZ6" s="2" t="s">
        <v>52</v>
      </c>
    </row>
    <row r="7" spans="1:52" ht="30" customHeight="1" x14ac:dyDescent="0.3">
      <c r="A7" s="24"/>
      <c r="B7" s="24"/>
      <c r="C7" s="24"/>
      <c r="D7" s="24"/>
      <c r="E7" s="26"/>
      <c r="F7" s="29"/>
      <c r="G7" s="26"/>
      <c r="H7" s="29"/>
      <c r="I7" s="26"/>
      <c r="J7" s="29"/>
      <c r="K7" s="26"/>
      <c r="L7" s="29"/>
      <c r="M7" s="24"/>
    </row>
    <row r="8" spans="1:52" ht="30" customHeight="1" x14ac:dyDescent="0.3">
      <c r="A8" s="20" t="s">
        <v>980</v>
      </c>
      <c r="B8" s="21"/>
      <c r="C8" s="21"/>
      <c r="D8" s="21"/>
      <c r="E8" s="25"/>
      <c r="F8" s="28"/>
      <c r="G8" s="25"/>
      <c r="H8" s="28"/>
      <c r="I8" s="25"/>
      <c r="J8" s="28"/>
      <c r="K8" s="25"/>
      <c r="L8" s="28"/>
      <c r="M8" s="22"/>
      <c r="N8" s="1" t="s">
        <v>72</v>
      </c>
    </row>
    <row r="9" spans="1:52" ht="30" customHeight="1" x14ac:dyDescent="0.3">
      <c r="A9" s="23" t="s">
        <v>981</v>
      </c>
      <c r="B9" s="23" t="s">
        <v>982</v>
      </c>
      <c r="C9" s="23" t="s">
        <v>70</v>
      </c>
      <c r="D9" s="24">
        <v>1.05</v>
      </c>
      <c r="E9" s="26">
        <f>단가대비표!O41</f>
        <v>0</v>
      </c>
      <c r="F9" s="29">
        <f>TRUNC(E9*D9,1)</f>
        <v>0</v>
      </c>
      <c r="G9" s="26">
        <f>단가대비표!P41</f>
        <v>0</v>
      </c>
      <c r="H9" s="29">
        <f>TRUNC(G9*D9,1)</f>
        <v>0</v>
      </c>
      <c r="I9" s="26">
        <f>단가대비표!V41</f>
        <v>0</v>
      </c>
      <c r="J9" s="29">
        <f>TRUNC(I9*D9,1)</f>
        <v>0</v>
      </c>
      <c r="K9" s="26">
        <f t="shared" ref="K9:L13" si="0">TRUNC(E9+G9+I9,1)</f>
        <v>0</v>
      </c>
      <c r="L9" s="29">
        <f t="shared" si="0"/>
        <v>0</v>
      </c>
      <c r="M9" s="23" t="s">
        <v>983</v>
      </c>
      <c r="N9" s="2" t="s">
        <v>72</v>
      </c>
      <c r="O9" s="2" t="s">
        <v>984</v>
      </c>
      <c r="P9" s="2" t="s">
        <v>66</v>
      </c>
      <c r="Q9" s="2" t="s">
        <v>66</v>
      </c>
      <c r="R9" s="2" t="s">
        <v>65</v>
      </c>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2" t="s">
        <v>52</v>
      </c>
      <c r="AW9" s="2" t="s">
        <v>985</v>
      </c>
      <c r="AX9" s="2" t="s">
        <v>52</v>
      </c>
      <c r="AY9" s="2" t="s">
        <v>52</v>
      </c>
      <c r="AZ9" s="2" t="s">
        <v>52</v>
      </c>
    </row>
    <row r="10" spans="1:52" ht="30" customHeight="1" x14ac:dyDescent="0.3">
      <c r="A10" s="23" t="s">
        <v>986</v>
      </c>
      <c r="B10" s="23" t="s">
        <v>987</v>
      </c>
      <c r="C10" s="23" t="s">
        <v>988</v>
      </c>
      <c r="D10" s="24">
        <v>4.8000000000000001E-2</v>
      </c>
      <c r="E10" s="26">
        <f>단가대비표!O160</f>
        <v>0</v>
      </c>
      <c r="F10" s="29">
        <f>TRUNC(E10*D10,1)</f>
        <v>0</v>
      </c>
      <c r="G10" s="26">
        <f>단가대비표!P160</f>
        <v>0</v>
      </c>
      <c r="H10" s="29">
        <f>TRUNC(G10*D10,1)</f>
        <v>0</v>
      </c>
      <c r="I10" s="26">
        <f>단가대비표!V160</f>
        <v>0</v>
      </c>
      <c r="J10" s="29">
        <f>TRUNC(I10*D10,1)</f>
        <v>0</v>
      </c>
      <c r="K10" s="26">
        <f t="shared" si="0"/>
        <v>0</v>
      </c>
      <c r="L10" s="29">
        <f t="shared" si="0"/>
        <v>0</v>
      </c>
      <c r="M10" s="23" t="s">
        <v>989</v>
      </c>
      <c r="N10" s="2" t="s">
        <v>72</v>
      </c>
      <c r="O10" s="2" t="s">
        <v>990</v>
      </c>
      <c r="P10" s="2" t="s">
        <v>66</v>
      </c>
      <c r="Q10" s="2" t="s">
        <v>66</v>
      </c>
      <c r="R10" s="2" t="s">
        <v>65</v>
      </c>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2" t="s">
        <v>52</v>
      </c>
      <c r="AW10" s="2" t="s">
        <v>991</v>
      </c>
      <c r="AX10" s="2" t="s">
        <v>52</v>
      </c>
      <c r="AY10" s="2" t="s">
        <v>52</v>
      </c>
      <c r="AZ10" s="2" t="s">
        <v>52</v>
      </c>
    </row>
    <row r="11" spans="1:52" ht="30" customHeight="1" x14ac:dyDescent="0.3">
      <c r="A11" s="23" t="s">
        <v>992</v>
      </c>
      <c r="B11" s="23" t="s">
        <v>987</v>
      </c>
      <c r="C11" s="23" t="s">
        <v>988</v>
      </c>
      <c r="D11" s="24">
        <v>8.0000000000000002E-3</v>
      </c>
      <c r="E11" s="26">
        <f>단가대비표!O147</f>
        <v>0</v>
      </c>
      <c r="F11" s="29">
        <f>TRUNC(E11*D11,1)</f>
        <v>0</v>
      </c>
      <c r="G11" s="26">
        <f>단가대비표!P147</f>
        <v>0</v>
      </c>
      <c r="H11" s="29">
        <f>TRUNC(G11*D11,1)</f>
        <v>0</v>
      </c>
      <c r="I11" s="26">
        <f>단가대비표!V147</f>
        <v>0</v>
      </c>
      <c r="J11" s="29">
        <f>TRUNC(I11*D11,1)</f>
        <v>0</v>
      </c>
      <c r="K11" s="26">
        <f t="shared" si="0"/>
        <v>0</v>
      </c>
      <c r="L11" s="29">
        <f t="shared" si="0"/>
        <v>0</v>
      </c>
      <c r="M11" s="23" t="s">
        <v>993</v>
      </c>
      <c r="N11" s="2" t="s">
        <v>72</v>
      </c>
      <c r="O11" s="2" t="s">
        <v>994</v>
      </c>
      <c r="P11" s="2" t="s">
        <v>66</v>
      </c>
      <c r="Q11" s="2" t="s">
        <v>66</v>
      </c>
      <c r="R11" s="2" t="s">
        <v>65</v>
      </c>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2" t="s">
        <v>52</v>
      </c>
      <c r="AW11" s="2" t="s">
        <v>995</v>
      </c>
      <c r="AX11" s="2" t="s">
        <v>52</v>
      </c>
      <c r="AY11" s="2" t="s">
        <v>52</v>
      </c>
      <c r="AZ11" s="2" t="s">
        <v>52</v>
      </c>
    </row>
    <row r="12" spans="1:52" ht="30" customHeight="1" x14ac:dyDescent="0.3">
      <c r="A12" s="23" t="s">
        <v>986</v>
      </c>
      <c r="B12" s="23" t="s">
        <v>987</v>
      </c>
      <c r="C12" s="23" t="s">
        <v>988</v>
      </c>
      <c r="D12" s="24">
        <v>0.03</v>
      </c>
      <c r="E12" s="26">
        <f>단가대비표!O160</f>
        <v>0</v>
      </c>
      <c r="F12" s="29">
        <f>TRUNC(E12*D12,1)</f>
        <v>0</v>
      </c>
      <c r="G12" s="26">
        <f>단가대비표!P160</f>
        <v>0</v>
      </c>
      <c r="H12" s="29">
        <f>TRUNC(G12*D12,1)</f>
        <v>0</v>
      </c>
      <c r="I12" s="26">
        <f>단가대비표!V160</f>
        <v>0</v>
      </c>
      <c r="J12" s="29">
        <f>TRUNC(I12*D12,1)</f>
        <v>0</v>
      </c>
      <c r="K12" s="26">
        <f t="shared" si="0"/>
        <v>0</v>
      </c>
      <c r="L12" s="29">
        <f t="shared" si="0"/>
        <v>0</v>
      </c>
      <c r="M12" s="23" t="s">
        <v>989</v>
      </c>
      <c r="N12" s="2" t="s">
        <v>72</v>
      </c>
      <c r="O12" s="2" t="s">
        <v>990</v>
      </c>
      <c r="P12" s="2" t="s">
        <v>66</v>
      </c>
      <c r="Q12" s="2" t="s">
        <v>66</v>
      </c>
      <c r="R12" s="2" t="s">
        <v>65</v>
      </c>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2" t="s">
        <v>52</v>
      </c>
      <c r="AW12" s="2" t="s">
        <v>991</v>
      </c>
      <c r="AX12" s="2" t="s">
        <v>52</v>
      </c>
      <c r="AY12" s="2" t="s">
        <v>52</v>
      </c>
      <c r="AZ12" s="2" t="s">
        <v>52</v>
      </c>
    </row>
    <row r="13" spans="1:52" ht="30" customHeight="1" x14ac:dyDescent="0.3">
      <c r="A13" s="23" t="s">
        <v>996</v>
      </c>
      <c r="B13" s="23" t="s">
        <v>997</v>
      </c>
      <c r="C13" s="23" t="s">
        <v>62</v>
      </c>
      <c r="D13" s="24">
        <v>2.5</v>
      </c>
      <c r="E13" s="26">
        <f>일위대가목록!E149</f>
        <v>0</v>
      </c>
      <c r="F13" s="29">
        <f>TRUNC(E13*D13,1)</f>
        <v>0</v>
      </c>
      <c r="G13" s="26">
        <f>일위대가목록!F149</f>
        <v>0</v>
      </c>
      <c r="H13" s="29">
        <f>TRUNC(G13*D13,1)</f>
        <v>0</v>
      </c>
      <c r="I13" s="26">
        <f>일위대가목록!G149</f>
        <v>0</v>
      </c>
      <c r="J13" s="29">
        <f>TRUNC(I13*D13,1)</f>
        <v>0</v>
      </c>
      <c r="K13" s="26">
        <f t="shared" si="0"/>
        <v>0</v>
      </c>
      <c r="L13" s="29">
        <f t="shared" si="0"/>
        <v>0</v>
      </c>
      <c r="M13" s="23" t="s">
        <v>998</v>
      </c>
      <c r="N13" s="2" t="s">
        <v>72</v>
      </c>
      <c r="O13" s="2" t="s">
        <v>999</v>
      </c>
      <c r="P13" s="2" t="s">
        <v>65</v>
      </c>
      <c r="Q13" s="2" t="s">
        <v>66</v>
      </c>
      <c r="R13" s="2" t="s">
        <v>66</v>
      </c>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2" t="s">
        <v>52</v>
      </c>
      <c r="AW13" s="2" t="s">
        <v>1000</v>
      </c>
      <c r="AX13" s="2" t="s">
        <v>52</v>
      </c>
      <c r="AY13" s="2" t="s">
        <v>52</v>
      </c>
      <c r="AZ13" s="2" t="s">
        <v>52</v>
      </c>
    </row>
    <row r="14" spans="1:52" ht="30" customHeight="1" x14ac:dyDescent="0.3">
      <c r="A14" s="23" t="s">
        <v>979</v>
      </c>
      <c r="B14" s="23" t="s">
        <v>52</v>
      </c>
      <c r="C14" s="23" t="s">
        <v>52</v>
      </c>
      <c r="D14" s="24"/>
      <c r="E14" s="26"/>
      <c r="F14" s="29">
        <f>TRUNC(SUMIF(N9:N13, N8, F9:F13),0)</f>
        <v>0</v>
      </c>
      <c r="G14" s="26"/>
      <c r="H14" s="29">
        <f>TRUNC(SUMIF(N9:N13, N8, H9:H13),0)</f>
        <v>0</v>
      </c>
      <c r="I14" s="26"/>
      <c r="J14" s="29">
        <f>TRUNC(SUMIF(N9:N13, N8, J9:J13),0)</f>
        <v>0</v>
      </c>
      <c r="K14" s="26"/>
      <c r="L14" s="29">
        <f>F14+H14+J14</f>
        <v>0</v>
      </c>
      <c r="M14" s="23" t="s">
        <v>52</v>
      </c>
      <c r="N14" s="2" t="s">
        <v>97</v>
      </c>
      <c r="O14" s="2" t="s">
        <v>97</v>
      </c>
      <c r="P14" s="2" t="s">
        <v>52</v>
      </c>
      <c r="Q14" s="2" t="s">
        <v>52</v>
      </c>
      <c r="R14" s="2" t="s">
        <v>52</v>
      </c>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2" t="s">
        <v>52</v>
      </c>
      <c r="AW14" s="2" t="s">
        <v>52</v>
      </c>
      <c r="AX14" s="2" t="s">
        <v>52</v>
      </c>
      <c r="AY14" s="2" t="s">
        <v>52</v>
      </c>
      <c r="AZ14" s="2" t="s">
        <v>52</v>
      </c>
    </row>
    <row r="15" spans="1:52" ht="30" customHeight="1" x14ac:dyDescent="0.3">
      <c r="A15" s="24"/>
      <c r="B15" s="24"/>
      <c r="C15" s="24"/>
      <c r="D15" s="24"/>
      <c r="E15" s="26"/>
      <c r="F15" s="29"/>
      <c r="G15" s="26"/>
      <c r="H15" s="29"/>
      <c r="I15" s="26"/>
      <c r="J15" s="29"/>
      <c r="K15" s="26"/>
      <c r="L15" s="29"/>
      <c r="M15" s="24"/>
    </row>
    <row r="16" spans="1:52" ht="30" customHeight="1" x14ac:dyDescent="0.3">
      <c r="A16" s="20" t="s">
        <v>1001</v>
      </c>
      <c r="B16" s="21"/>
      <c r="C16" s="21"/>
      <c r="D16" s="21"/>
      <c r="E16" s="25"/>
      <c r="F16" s="28"/>
      <c r="G16" s="25"/>
      <c r="H16" s="28"/>
      <c r="I16" s="25"/>
      <c r="J16" s="28"/>
      <c r="K16" s="25"/>
      <c r="L16" s="28"/>
      <c r="M16" s="22"/>
      <c r="N16" s="1" t="s">
        <v>78</v>
      </c>
    </row>
    <row r="17" spans="1:52" ht="30" customHeight="1" x14ac:dyDescent="0.3">
      <c r="A17" s="23" t="s">
        <v>68</v>
      </c>
      <c r="B17" s="23" t="s">
        <v>69</v>
      </c>
      <c r="C17" s="23" t="s">
        <v>70</v>
      </c>
      <c r="D17" s="24">
        <v>3.78</v>
      </c>
      <c r="E17" s="26">
        <f>일위대가목록!E5</f>
        <v>0</v>
      </c>
      <c r="F17" s="29">
        <f>TRUNC(E17*D17,1)</f>
        <v>0</v>
      </c>
      <c r="G17" s="26">
        <f>일위대가목록!F5</f>
        <v>0</v>
      </c>
      <c r="H17" s="29">
        <f>TRUNC(G17*D17,1)</f>
        <v>0</v>
      </c>
      <c r="I17" s="26">
        <f>일위대가목록!G5</f>
        <v>0</v>
      </c>
      <c r="J17" s="29">
        <f>TRUNC(I17*D17,1)</f>
        <v>0</v>
      </c>
      <c r="K17" s="26">
        <f t="shared" ref="K17:L20" si="1">TRUNC(E17+G17+I17,1)</f>
        <v>0</v>
      </c>
      <c r="L17" s="29">
        <f t="shared" si="1"/>
        <v>0</v>
      </c>
      <c r="M17" s="23" t="s">
        <v>71</v>
      </c>
      <c r="N17" s="2" t="s">
        <v>78</v>
      </c>
      <c r="O17" s="2" t="s">
        <v>72</v>
      </c>
      <c r="P17" s="2" t="s">
        <v>65</v>
      </c>
      <c r="Q17" s="2" t="s">
        <v>66</v>
      </c>
      <c r="R17" s="2" t="s">
        <v>66</v>
      </c>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2" t="s">
        <v>52</v>
      </c>
      <c r="AW17" s="2" t="s">
        <v>1002</v>
      </c>
      <c r="AX17" s="2" t="s">
        <v>52</v>
      </c>
      <c r="AY17" s="2" t="s">
        <v>52</v>
      </c>
      <c r="AZ17" s="2" t="s">
        <v>52</v>
      </c>
    </row>
    <row r="18" spans="1:52" ht="30" customHeight="1" x14ac:dyDescent="0.3">
      <c r="A18" s="23" t="s">
        <v>1003</v>
      </c>
      <c r="B18" s="23" t="s">
        <v>1004</v>
      </c>
      <c r="C18" s="23" t="s">
        <v>554</v>
      </c>
      <c r="D18" s="24">
        <v>6</v>
      </c>
      <c r="E18" s="26">
        <f>단가대비표!O81</f>
        <v>0</v>
      </c>
      <c r="F18" s="29">
        <f>TRUNC(E18*D18,1)</f>
        <v>0</v>
      </c>
      <c r="G18" s="26">
        <f>단가대비표!P81</f>
        <v>0</v>
      </c>
      <c r="H18" s="29">
        <f>TRUNC(G18*D18,1)</f>
        <v>0</v>
      </c>
      <c r="I18" s="26">
        <f>단가대비표!V81</f>
        <v>0</v>
      </c>
      <c r="J18" s="29">
        <f>TRUNC(I18*D18,1)</f>
        <v>0</v>
      </c>
      <c r="K18" s="26">
        <f t="shared" si="1"/>
        <v>0</v>
      </c>
      <c r="L18" s="29">
        <f t="shared" si="1"/>
        <v>0</v>
      </c>
      <c r="M18" s="23" t="s">
        <v>1005</v>
      </c>
      <c r="N18" s="2" t="s">
        <v>78</v>
      </c>
      <c r="O18" s="2" t="s">
        <v>1006</v>
      </c>
      <c r="P18" s="2" t="s">
        <v>66</v>
      </c>
      <c r="Q18" s="2" t="s">
        <v>66</v>
      </c>
      <c r="R18" s="2" t="s">
        <v>65</v>
      </c>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2" t="s">
        <v>52</v>
      </c>
      <c r="AW18" s="2" t="s">
        <v>1007</v>
      </c>
      <c r="AX18" s="2" t="s">
        <v>52</v>
      </c>
      <c r="AY18" s="2" t="s">
        <v>52</v>
      </c>
      <c r="AZ18" s="2" t="s">
        <v>52</v>
      </c>
    </row>
    <row r="19" spans="1:52" ht="30" customHeight="1" x14ac:dyDescent="0.3">
      <c r="A19" s="23" t="s">
        <v>1008</v>
      </c>
      <c r="B19" s="23" t="s">
        <v>1009</v>
      </c>
      <c r="C19" s="23" t="s">
        <v>315</v>
      </c>
      <c r="D19" s="24">
        <v>2</v>
      </c>
      <c r="E19" s="26">
        <f>단가대비표!O82</f>
        <v>0</v>
      </c>
      <c r="F19" s="29">
        <f>TRUNC(E19*D19,1)</f>
        <v>0</v>
      </c>
      <c r="G19" s="26">
        <f>단가대비표!P82</f>
        <v>0</v>
      </c>
      <c r="H19" s="29">
        <f>TRUNC(G19*D19,1)</f>
        <v>0</v>
      </c>
      <c r="I19" s="26">
        <f>단가대비표!V82</f>
        <v>0</v>
      </c>
      <c r="J19" s="29">
        <f>TRUNC(I19*D19,1)</f>
        <v>0</v>
      </c>
      <c r="K19" s="26">
        <f t="shared" si="1"/>
        <v>0</v>
      </c>
      <c r="L19" s="29">
        <f t="shared" si="1"/>
        <v>0</v>
      </c>
      <c r="M19" s="23" t="s">
        <v>1010</v>
      </c>
      <c r="N19" s="2" t="s">
        <v>78</v>
      </c>
      <c r="O19" s="2" t="s">
        <v>1011</v>
      </c>
      <c r="P19" s="2" t="s">
        <v>66</v>
      </c>
      <c r="Q19" s="2" t="s">
        <v>66</v>
      </c>
      <c r="R19" s="2" t="s">
        <v>65</v>
      </c>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2" t="s">
        <v>52</v>
      </c>
      <c r="AW19" s="2" t="s">
        <v>1012</v>
      </c>
      <c r="AX19" s="2" t="s">
        <v>52</v>
      </c>
      <c r="AY19" s="2" t="s">
        <v>52</v>
      </c>
      <c r="AZ19" s="2" t="s">
        <v>52</v>
      </c>
    </row>
    <row r="20" spans="1:52" ht="30" customHeight="1" x14ac:dyDescent="0.3">
      <c r="A20" s="23" t="s">
        <v>1013</v>
      </c>
      <c r="B20" s="23" t="s">
        <v>1014</v>
      </c>
      <c r="C20" s="23" t="s">
        <v>344</v>
      </c>
      <c r="D20" s="24">
        <v>2</v>
      </c>
      <c r="E20" s="26">
        <f>일위대가목록!E154</f>
        <v>0</v>
      </c>
      <c r="F20" s="29">
        <f>TRUNC(E20*D20,1)</f>
        <v>0</v>
      </c>
      <c r="G20" s="26">
        <f>일위대가목록!F154</f>
        <v>0</v>
      </c>
      <c r="H20" s="29">
        <f>TRUNC(G20*D20,1)</f>
        <v>0</v>
      </c>
      <c r="I20" s="26">
        <f>일위대가목록!G154</f>
        <v>0</v>
      </c>
      <c r="J20" s="29">
        <f>TRUNC(I20*D20,1)</f>
        <v>0</v>
      </c>
      <c r="K20" s="26">
        <f t="shared" si="1"/>
        <v>0</v>
      </c>
      <c r="L20" s="29">
        <f t="shared" si="1"/>
        <v>0</v>
      </c>
      <c r="M20" s="23" t="s">
        <v>1015</v>
      </c>
      <c r="N20" s="2" t="s">
        <v>78</v>
      </c>
      <c r="O20" s="2" t="s">
        <v>1016</v>
      </c>
      <c r="P20" s="2" t="s">
        <v>65</v>
      </c>
      <c r="Q20" s="2" t="s">
        <v>66</v>
      </c>
      <c r="R20" s="2" t="s">
        <v>66</v>
      </c>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2" t="s">
        <v>52</v>
      </c>
      <c r="AW20" s="2" t="s">
        <v>1017</v>
      </c>
      <c r="AX20" s="2" t="s">
        <v>52</v>
      </c>
      <c r="AY20" s="2" t="s">
        <v>52</v>
      </c>
      <c r="AZ20" s="2" t="s">
        <v>52</v>
      </c>
    </row>
    <row r="21" spans="1:52" ht="30" customHeight="1" x14ac:dyDescent="0.3">
      <c r="A21" s="23" t="s">
        <v>979</v>
      </c>
      <c r="B21" s="23" t="s">
        <v>52</v>
      </c>
      <c r="C21" s="23" t="s">
        <v>52</v>
      </c>
      <c r="D21" s="24"/>
      <c r="E21" s="26"/>
      <c r="F21" s="29">
        <f>TRUNC(SUMIF(N17:N20, N16, F17:F20),0)</f>
        <v>0</v>
      </c>
      <c r="G21" s="26"/>
      <c r="H21" s="29">
        <f>TRUNC(SUMIF(N17:N20, N16, H17:H20),0)</f>
        <v>0</v>
      </c>
      <c r="I21" s="26"/>
      <c r="J21" s="29">
        <f>TRUNC(SUMIF(N17:N20, N16, J17:J20),0)</f>
        <v>0</v>
      </c>
      <c r="K21" s="26"/>
      <c r="L21" s="29">
        <f>F21+H21+J21</f>
        <v>0</v>
      </c>
      <c r="M21" s="23" t="s">
        <v>52</v>
      </c>
      <c r="N21" s="2" t="s">
        <v>97</v>
      </c>
      <c r="O21" s="2" t="s">
        <v>97</v>
      </c>
      <c r="P21" s="2" t="s">
        <v>52</v>
      </c>
      <c r="Q21" s="2" t="s">
        <v>52</v>
      </c>
      <c r="R21" s="2" t="s">
        <v>52</v>
      </c>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2" t="s">
        <v>52</v>
      </c>
      <c r="AW21" s="2" t="s">
        <v>52</v>
      </c>
      <c r="AX21" s="2" t="s">
        <v>52</v>
      </c>
      <c r="AY21" s="2" t="s">
        <v>52</v>
      </c>
      <c r="AZ21" s="2" t="s">
        <v>52</v>
      </c>
    </row>
    <row r="22" spans="1:52" ht="30" customHeight="1" x14ac:dyDescent="0.3">
      <c r="A22" s="24"/>
      <c r="B22" s="24"/>
      <c r="C22" s="24"/>
      <c r="D22" s="24"/>
      <c r="E22" s="26"/>
      <c r="F22" s="29"/>
      <c r="G22" s="26"/>
      <c r="H22" s="29"/>
      <c r="I22" s="26"/>
      <c r="J22" s="29"/>
      <c r="K22" s="26"/>
      <c r="L22" s="29"/>
      <c r="M22" s="24"/>
    </row>
    <row r="23" spans="1:52" ht="30" customHeight="1" x14ac:dyDescent="0.3">
      <c r="A23" s="20" t="s">
        <v>1018</v>
      </c>
      <c r="B23" s="21"/>
      <c r="C23" s="21"/>
      <c r="D23" s="21"/>
      <c r="E23" s="25"/>
      <c r="F23" s="28"/>
      <c r="G23" s="25"/>
      <c r="H23" s="28"/>
      <c r="I23" s="25"/>
      <c r="J23" s="28"/>
      <c r="K23" s="25"/>
      <c r="L23" s="28"/>
      <c r="M23" s="22"/>
      <c r="N23" s="1" t="s">
        <v>84</v>
      </c>
    </row>
    <row r="24" spans="1:52" ht="30" customHeight="1" x14ac:dyDescent="0.3">
      <c r="A24" s="23" t="s">
        <v>1020</v>
      </c>
      <c r="B24" s="23" t="s">
        <v>1021</v>
      </c>
      <c r="C24" s="23" t="s">
        <v>554</v>
      </c>
      <c r="D24" s="24">
        <v>0.14000000000000001</v>
      </c>
      <c r="E24" s="26">
        <f>단가대비표!O71</f>
        <v>0</v>
      </c>
      <c r="F24" s="29">
        <f t="shared" ref="F24:F33" si="2">TRUNC(E24*D24,1)</f>
        <v>0</v>
      </c>
      <c r="G24" s="26">
        <f>단가대비표!P71</f>
        <v>0</v>
      </c>
      <c r="H24" s="29">
        <f t="shared" ref="H24:H33" si="3">TRUNC(G24*D24,1)</f>
        <v>0</v>
      </c>
      <c r="I24" s="26">
        <f>단가대비표!V71</f>
        <v>0</v>
      </c>
      <c r="J24" s="29">
        <f t="shared" ref="J24:J33" si="4">TRUNC(I24*D24,1)</f>
        <v>0</v>
      </c>
      <c r="K24" s="26">
        <f t="shared" ref="K24:K33" si="5">TRUNC(E24+G24+I24,1)</f>
        <v>0</v>
      </c>
      <c r="L24" s="29">
        <f t="shared" ref="L24:L33" si="6">TRUNC(F24+H24+J24,1)</f>
        <v>0</v>
      </c>
      <c r="M24" s="23" t="s">
        <v>1022</v>
      </c>
      <c r="N24" s="2" t="s">
        <v>84</v>
      </c>
      <c r="O24" s="2" t="s">
        <v>1023</v>
      </c>
      <c r="P24" s="2" t="s">
        <v>66</v>
      </c>
      <c r="Q24" s="2" t="s">
        <v>66</v>
      </c>
      <c r="R24" s="2" t="s">
        <v>65</v>
      </c>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2" t="s">
        <v>52</v>
      </c>
      <c r="AW24" s="2" t="s">
        <v>1024</v>
      </c>
      <c r="AX24" s="2" t="s">
        <v>52</v>
      </c>
      <c r="AY24" s="2" t="s">
        <v>52</v>
      </c>
      <c r="AZ24" s="2" t="s">
        <v>52</v>
      </c>
    </row>
    <row r="25" spans="1:52" ht="30" customHeight="1" x14ac:dyDescent="0.3">
      <c r="A25" s="23" t="s">
        <v>1020</v>
      </c>
      <c r="B25" s="23" t="s">
        <v>1025</v>
      </c>
      <c r="C25" s="23" t="s">
        <v>554</v>
      </c>
      <c r="D25" s="24">
        <v>0.14000000000000001</v>
      </c>
      <c r="E25" s="26">
        <f>단가대비표!O72</f>
        <v>0</v>
      </c>
      <c r="F25" s="29">
        <f t="shared" si="2"/>
        <v>0</v>
      </c>
      <c r="G25" s="26">
        <f>단가대비표!P72</f>
        <v>0</v>
      </c>
      <c r="H25" s="29">
        <f t="shared" si="3"/>
        <v>0</v>
      </c>
      <c r="I25" s="26">
        <f>단가대비표!V72</f>
        <v>0</v>
      </c>
      <c r="J25" s="29">
        <f t="shared" si="4"/>
        <v>0</v>
      </c>
      <c r="K25" s="26">
        <f t="shared" si="5"/>
        <v>0</v>
      </c>
      <c r="L25" s="29">
        <f t="shared" si="6"/>
        <v>0</v>
      </c>
      <c r="M25" s="23" t="s">
        <v>1026</v>
      </c>
      <c r="N25" s="2" t="s">
        <v>84</v>
      </c>
      <c r="O25" s="2" t="s">
        <v>1027</v>
      </c>
      <c r="P25" s="2" t="s">
        <v>66</v>
      </c>
      <c r="Q25" s="2" t="s">
        <v>66</v>
      </c>
      <c r="R25" s="2" t="s">
        <v>65</v>
      </c>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2" t="s">
        <v>52</v>
      </c>
      <c r="AW25" s="2" t="s">
        <v>1028</v>
      </c>
      <c r="AX25" s="2" t="s">
        <v>52</v>
      </c>
      <c r="AY25" s="2" t="s">
        <v>52</v>
      </c>
      <c r="AZ25" s="2" t="s">
        <v>52</v>
      </c>
    </row>
    <row r="26" spans="1:52" ht="30" customHeight="1" x14ac:dyDescent="0.3">
      <c r="A26" s="23" t="s">
        <v>1020</v>
      </c>
      <c r="B26" s="23" t="s">
        <v>1029</v>
      </c>
      <c r="C26" s="23" t="s">
        <v>554</v>
      </c>
      <c r="D26" s="24">
        <v>0.28000000000000003</v>
      </c>
      <c r="E26" s="26">
        <f>단가대비표!O73</f>
        <v>0</v>
      </c>
      <c r="F26" s="29">
        <f t="shared" si="2"/>
        <v>0</v>
      </c>
      <c r="G26" s="26">
        <f>단가대비표!P73</f>
        <v>0</v>
      </c>
      <c r="H26" s="29">
        <f t="shared" si="3"/>
        <v>0</v>
      </c>
      <c r="I26" s="26">
        <f>단가대비표!V73</f>
        <v>0</v>
      </c>
      <c r="J26" s="29">
        <f t="shared" si="4"/>
        <v>0</v>
      </c>
      <c r="K26" s="26">
        <f t="shared" si="5"/>
        <v>0</v>
      </c>
      <c r="L26" s="29">
        <f t="shared" si="6"/>
        <v>0</v>
      </c>
      <c r="M26" s="23" t="s">
        <v>1030</v>
      </c>
      <c r="N26" s="2" t="s">
        <v>84</v>
      </c>
      <c r="O26" s="2" t="s">
        <v>1031</v>
      </c>
      <c r="P26" s="2" t="s">
        <v>66</v>
      </c>
      <c r="Q26" s="2" t="s">
        <v>66</v>
      </c>
      <c r="R26" s="2" t="s">
        <v>65</v>
      </c>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2" t="s">
        <v>52</v>
      </c>
      <c r="AW26" s="2" t="s">
        <v>1032</v>
      </c>
      <c r="AX26" s="2" t="s">
        <v>52</v>
      </c>
      <c r="AY26" s="2" t="s">
        <v>52</v>
      </c>
      <c r="AZ26" s="2" t="s">
        <v>52</v>
      </c>
    </row>
    <row r="27" spans="1:52" ht="30" customHeight="1" x14ac:dyDescent="0.3">
      <c r="A27" s="23" t="s">
        <v>1020</v>
      </c>
      <c r="B27" s="23" t="s">
        <v>1033</v>
      </c>
      <c r="C27" s="23" t="s">
        <v>554</v>
      </c>
      <c r="D27" s="24">
        <v>0.28000000000000003</v>
      </c>
      <c r="E27" s="26">
        <f>단가대비표!O76</f>
        <v>0</v>
      </c>
      <c r="F27" s="29">
        <f t="shared" si="2"/>
        <v>0</v>
      </c>
      <c r="G27" s="26">
        <f>단가대비표!P76</f>
        <v>0</v>
      </c>
      <c r="H27" s="29">
        <f t="shared" si="3"/>
        <v>0</v>
      </c>
      <c r="I27" s="26">
        <f>단가대비표!V76</f>
        <v>0</v>
      </c>
      <c r="J27" s="29">
        <f t="shared" si="4"/>
        <v>0</v>
      </c>
      <c r="K27" s="26">
        <f t="shared" si="5"/>
        <v>0</v>
      </c>
      <c r="L27" s="29">
        <f t="shared" si="6"/>
        <v>0</v>
      </c>
      <c r="M27" s="23" t="s">
        <v>1034</v>
      </c>
      <c r="N27" s="2" t="s">
        <v>84</v>
      </c>
      <c r="O27" s="2" t="s">
        <v>1035</v>
      </c>
      <c r="P27" s="2" t="s">
        <v>66</v>
      </c>
      <c r="Q27" s="2" t="s">
        <v>66</v>
      </c>
      <c r="R27" s="2" t="s">
        <v>65</v>
      </c>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2" t="s">
        <v>52</v>
      </c>
      <c r="AW27" s="2" t="s">
        <v>1036</v>
      </c>
      <c r="AX27" s="2" t="s">
        <v>52</v>
      </c>
      <c r="AY27" s="2" t="s">
        <v>52</v>
      </c>
      <c r="AZ27" s="2" t="s">
        <v>52</v>
      </c>
    </row>
    <row r="28" spans="1:52" ht="30" customHeight="1" x14ac:dyDescent="0.3">
      <c r="A28" s="23" t="s">
        <v>1020</v>
      </c>
      <c r="B28" s="23" t="s">
        <v>1037</v>
      </c>
      <c r="C28" s="23" t="s">
        <v>554</v>
      </c>
      <c r="D28" s="24">
        <v>0.14000000000000001</v>
      </c>
      <c r="E28" s="26">
        <f>단가대비표!O74</f>
        <v>0</v>
      </c>
      <c r="F28" s="29">
        <f t="shared" si="2"/>
        <v>0</v>
      </c>
      <c r="G28" s="26">
        <f>단가대비표!P74</f>
        <v>0</v>
      </c>
      <c r="H28" s="29">
        <f t="shared" si="3"/>
        <v>0</v>
      </c>
      <c r="I28" s="26">
        <f>단가대비표!V74</f>
        <v>0</v>
      </c>
      <c r="J28" s="29">
        <f t="shared" si="4"/>
        <v>0</v>
      </c>
      <c r="K28" s="26">
        <f t="shared" si="5"/>
        <v>0</v>
      </c>
      <c r="L28" s="29">
        <f t="shared" si="6"/>
        <v>0</v>
      </c>
      <c r="M28" s="23" t="s">
        <v>1038</v>
      </c>
      <c r="N28" s="2" t="s">
        <v>84</v>
      </c>
      <c r="O28" s="2" t="s">
        <v>1039</v>
      </c>
      <c r="P28" s="2" t="s">
        <v>66</v>
      </c>
      <c r="Q28" s="2" t="s">
        <v>66</v>
      </c>
      <c r="R28" s="2" t="s">
        <v>65</v>
      </c>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2" t="s">
        <v>52</v>
      </c>
      <c r="AW28" s="2" t="s">
        <v>1040</v>
      </c>
      <c r="AX28" s="2" t="s">
        <v>52</v>
      </c>
      <c r="AY28" s="2" t="s">
        <v>52</v>
      </c>
      <c r="AZ28" s="2" t="s">
        <v>52</v>
      </c>
    </row>
    <row r="29" spans="1:52" ht="30" customHeight="1" x14ac:dyDescent="0.3">
      <c r="A29" s="23" t="s">
        <v>1020</v>
      </c>
      <c r="B29" s="23" t="s">
        <v>1041</v>
      </c>
      <c r="C29" s="23" t="s">
        <v>554</v>
      </c>
      <c r="D29" s="24">
        <v>0.28000000000000003</v>
      </c>
      <c r="E29" s="26">
        <f>단가대비표!O75</f>
        <v>0</v>
      </c>
      <c r="F29" s="29">
        <f t="shared" si="2"/>
        <v>0</v>
      </c>
      <c r="G29" s="26">
        <f>단가대비표!P75</f>
        <v>0</v>
      </c>
      <c r="H29" s="29">
        <f t="shared" si="3"/>
        <v>0</v>
      </c>
      <c r="I29" s="26">
        <f>단가대비표!V75</f>
        <v>0</v>
      </c>
      <c r="J29" s="29">
        <f t="shared" si="4"/>
        <v>0</v>
      </c>
      <c r="K29" s="26">
        <f t="shared" si="5"/>
        <v>0</v>
      </c>
      <c r="L29" s="29">
        <f t="shared" si="6"/>
        <v>0</v>
      </c>
      <c r="M29" s="23" t="s">
        <v>1042</v>
      </c>
      <c r="N29" s="2" t="s">
        <v>84</v>
      </c>
      <c r="O29" s="2" t="s">
        <v>1043</v>
      </c>
      <c r="P29" s="2" t="s">
        <v>66</v>
      </c>
      <c r="Q29" s="2" t="s">
        <v>66</v>
      </c>
      <c r="R29" s="2" t="s">
        <v>65</v>
      </c>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2" t="s">
        <v>52</v>
      </c>
      <c r="AW29" s="2" t="s">
        <v>1044</v>
      </c>
      <c r="AX29" s="2" t="s">
        <v>52</v>
      </c>
      <c r="AY29" s="2" t="s">
        <v>52</v>
      </c>
      <c r="AZ29" s="2" t="s">
        <v>52</v>
      </c>
    </row>
    <row r="30" spans="1:52" ht="30" customHeight="1" x14ac:dyDescent="0.3">
      <c r="A30" s="23" t="s">
        <v>1020</v>
      </c>
      <c r="B30" s="23" t="s">
        <v>1045</v>
      </c>
      <c r="C30" s="23" t="s">
        <v>554</v>
      </c>
      <c r="D30" s="24">
        <v>0.36</v>
      </c>
      <c r="E30" s="26">
        <f>단가대비표!O77</f>
        <v>0</v>
      </c>
      <c r="F30" s="29">
        <f t="shared" si="2"/>
        <v>0</v>
      </c>
      <c r="G30" s="26">
        <f>단가대비표!P77</f>
        <v>0</v>
      </c>
      <c r="H30" s="29">
        <f t="shared" si="3"/>
        <v>0</v>
      </c>
      <c r="I30" s="26">
        <f>단가대비표!V77</f>
        <v>0</v>
      </c>
      <c r="J30" s="29">
        <f t="shared" si="4"/>
        <v>0</v>
      </c>
      <c r="K30" s="26">
        <f t="shared" si="5"/>
        <v>0</v>
      </c>
      <c r="L30" s="29">
        <f t="shared" si="6"/>
        <v>0</v>
      </c>
      <c r="M30" s="23" t="s">
        <v>1046</v>
      </c>
      <c r="N30" s="2" t="s">
        <v>84</v>
      </c>
      <c r="O30" s="2" t="s">
        <v>1047</v>
      </c>
      <c r="P30" s="2" t="s">
        <v>66</v>
      </c>
      <c r="Q30" s="2" t="s">
        <v>66</v>
      </c>
      <c r="R30" s="2" t="s">
        <v>65</v>
      </c>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2" t="s">
        <v>52</v>
      </c>
      <c r="AW30" s="2" t="s">
        <v>1048</v>
      </c>
      <c r="AX30" s="2" t="s">
        <v>52</v>
      </c>
      <c r="AY30" s="2" t="s">
        <v>52</v>
      </c>
      <c r="AZ30" s="2" t="s">
        <v>52</v>
      </c>
    </row>
    <row r="31" spans="1:52" ht="30" customHeight="1" x14ac:dyDescent="0.3">
      <c r="A31" s="23" t="s">
        <v>1020</v>
      </c>
      <c r="B31" s="23" t="s">
        <v>1049</v>
      </c>
      <c r="C31" s="23" t="s">
        <v>554</v>
      </c>
      <c r="D31" s="24">
        <v>0.36</v>
      </c>
      <c r="E31" s="26">
        <f>단가대비표!O78</f>
        <v>0</v>
      </c>
      <c r="F31" s="29">
        <f t="shared" si="2"/>
        <v>0</v>
      </c>
      <c r="G31" s="26">
        <f>단가대비표!P78</f>
        <v>0</v>
      </c>
      <c r="H31" s="29">
        <f t="shared" si="3"/>
        <v>0</v>
      </c>
      <c r="I31" s="26">
        <f>단가대비표!V78</f>
        <v>0</v>
      </c>
      <c r="J31" s="29">
        <f t="shared" si="4"/>
        <v>0</v>
      </c>
      <c r="K31" s="26">
        <f t="shared" si="5"/>
        <v>0</v>
      </c>
      <c r="L31" s="29">
        <f t="shared" si="6"/>
        <v>0</v>
      </c>
      <c r="M31" s="23" t="s">
        <v>1050</v>
      </c>
      <c r="N31" s="2" t="s">
        <v>84</v>
      </c>
      <c r="O31" s="2" t="s">
        <v>1051</v>
      </c>
      <c r="P31" s="2" t="s">
        <v>66</v>
      </c>
      <c r="Q31" s="2" t="s">
        <v>66</v>
      </c>
      <c r="R31" s="2" t="s">
        <v>65</v>
      </c>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2" t="s">
        <v>52</v>
      </c>
      <c r="AW31" s="2" t="s">
        <v>1052</v>
      </c>
      <c r="AX31" s="2" t="s">
        <v>52</v>
      </c>
      <c r="AY31" s="2" t="s">
        <v>52</v>
      </c>
      <c r="AZ31" s="2" t="s">
        <v>52</v>
      </c>
    </row>
    <row r="32" spans="1:52" ht="30" customHeight="1" x14ac:dyDescent="0.3">
      <c r="A32" s="23" t="s">
        <v>1020</v>
      </c>
      <c r="B32" s="23" t="s">
        <v>1053</v>
      </c>
      <c r="C32" s="23" t="s">
        <v>1054</v>
      </c>
      <c r="D32" s="24">
        <v>0.63</v>
      </c>
      <c r="E32" s="26">
        <f>단가대비표!O79</f>
        <v>0</v>
      </c>
      <c r="F32" s="29">
        <f t="shared" si="2"/>
        <v>0</v>
      </c>
      <c r="G32" s="26">
        <f>단가대비표!P79</f>
        <v>0</v>
      </c>
      <c r="H32" s="29">
        <f t="shared" si="3"/>
        <v>0</v>
      </c>
      <c r="I32" s="26">
        <f>단가대비표!V79</f>
        <v>0</v>
      </c>
      <c r="J32" s="29">
        <f t="shared" si="4"/>
        <v>0</v>
      </c>
      <c r="K32" s="26">
        <f t="shared" si="5"/>
        <v>0</v>
      </c>
      <c r="L32" s="29">
        <f t="shared" si="6"/>
        <v>0</v>
      </c>
      <c r="M32" s="23" t="s">
        <v>1055</v>
      </c>
      <c r="N32" s="2" t="s">
        <v>84</v>
      </c>
      <c r="O32" s="2" t="s">
        <v>1056</v>
      </c>
      <c r="P32" s="2" t="s">
        <v>66</v>
      </c>
      <c r="Q32" s="2" t="s">
        <v>66</v>
      </c>
      <c r="R32" s="2" t="s">
        <v>65</v>
      </c>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2" t="s">
        <v>52</v>
      </c>
      <c r="AW32" s="2" t="s">
        <v>1057</v>
      </c>
      <c r="AX32" s="2" t="s">
        <v>52</v>
      </c>
      <c r="AY32" s="2" t="s">
        <v>52</v>
      </c>
      <c r="AZ32" s="2" t="s">
        <v>52</v>
      </c>
    </row>
    <row r="33" spans="1:52" ht="30" customHeight="1" x14ac:dyDescent="0.3">
      <c r="A33" s="23" t="s">
        <v>80</v>
      </c>
      <c r="B33" s="23" t="s">
        <v>1058</v>
      </c>
      <c r="C33" s="23" t="s">
        <v>82</v>
      </c>
      <c r="D33" s="24">
        <v>1</v>
      </c>
      <c r="E33" s="26">
        <f>일위대가목록!E155</f>
        <v>0</v>
      </c>
      <c r="F33" s="29">
        <f t="shared" si="2"/>
        <v>0</v>
      </c>
      <c r="G33" s="26">
        <f>일위대가목록!F155</f>
        <v>0</v>
      </c>
      <c r="H33" s="29">
        <f t="shared" si="3"/>
        <v>0</v>
      </c>
      <c r="I33" s="26">
        <f>일위대가목록!G155</f>
        <v>0</v>
      </c>
      <c r="J33" s="29">
        <f t="shared" si="4"/>
        <v>0</v>
      </c>
      <c r="K33" s="26">
        <f t="shared" si="5"/>
        <v>0</v>
      </c>
      <c r="L33" s="29">
        <f t="shared" si="6"/>
        <v>0</v>
      </c>
      <c r="M33" s="23" t="s">
        <v>1059</v>
      </c>
      <c r="N33" s="2" t="s">
        <v>84</v>
      </c>
      <c r="O33" s="2" t="s">
        <v>1060</v>
      </c>
      <c r="P33" s="2" t="s">
        <v>65</v>
      </c>
      <c r="Q33" s="2" t="s">
        <v>66</v>
      </c>
      <c r="R33" s="2" t="s">
        <v>66</v>
      </c>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2" t="s">
        <v>52</v>
      </c>
      <c r="AW33" s="2" t="s">
        <v>1061</v>
      </c>
      <c r="AX33" s="2" t="s">
        <v>52</v>
      </c>
      <c r="AY33" s="2" t="s">
        <v>52</v>
      </c>
      <c r="AZ33" s="2" t="s">
        <v>52</v>
      </c>
    </row>
    <row r="34" spans="1:52" ht="30" customHeight="1" x14ac:dyDescent="0.3">
      <c r="A34" s="23" t="s">
        <v>979</v>
      </c>
      <c r="B34" s="23" t="s">
        <v>52</v>
      </c>
      <c r="C34" s="23" t="s">
        <v>52</v>
      </c>
      <c r="D34" s="24"/>
      <c r="E34" s="26"/>
      <c r="F34" s="29">
        <f>TRUNC(SUMIF(N24:N33, N23, F24:F33),0)</f>
        <v>0</v>
      </c>
      <c r="G34" s="26"/>
      <c r="H34" s="29">
        <f>TRUNC(SUMIF(N24:N33, N23, H24:H33),0)</f>
        <v>0</v>
      </c>
      <c r="I34" s="26"/>
      <c r="J34" s="29">
        <f>TRUNC(SUMIF(N24:N33, N23, J24:J33),0)</f>
        <v>0</v>
      </c>
      <c r="K34" s="26"/>
      <c r="L34" s="29">
        <f>F34+H34+J34</f>
        <v>0</v>
      </c>
      <c r="M34" s="23" t="s">
        <v>52</v>
      </c>
      <c r="N34" s="2" t="s">
        <v>97</v>
      </c>
      <c r="O34" s="2" t="s">
        <v>97</v>
      </c>
      <c r="P34" s="2" t="s">
        <v>52</v>
      </c>
      <c r="Q34" s="2" t="s">
        <v>52</v>
      </c>
      <c r="R34" s="2" t="s">
        <v>52</v>
      </c>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2" t="s">
        <v>52</v>
      </c>
      <c r="AW34" s="2" t="s">
        <v>52</v>
      </c>
      <c r="AX34" s="2" t="s">
        <v>52</v>
      </c>
      <c r="AY34" s="2" t="s">
        <v>52</v>
      </c>
      <c r="AZ34" s="2" t="s">
        <v>52</v>
      </c>
    </row>
    <row r="35" spans="1:52" ht="30" customHeight="1" x14ac:dyDescent="0.3">
      <c r="A35" s="24"/>
      <c r="B35" s="24"/>
      <c r="C35" s="24"/>
      <c r="D35" s="24"/>
      <c r="E35" s="26"/>
      <c r="F35" s="29"/>
      <c r="G35" s="26"/>
      <c r="H35" s="29"/>
      <c r="I35" s="26"/>
      <c r="J35" s="29"/>
      <c r="K35" s="26"/>
      <c r="L35" s="29"/>
      <c r="M35" s="24"/>
    </row>
    <row r="36" spans="1:52" ht="30" customHeight="1" x14ac:dyDescent="0.3">
      <c r="A36" s="20" t="s">
        <v>1062</v>
      </c>
      <c r="B36" s="21"/>
      <c r="C36" s="21"/>
      <c r="D36" s="21"/>
      <c r="E36" s="25"/>
      <c r="F36" s="28"/>
      <c r="G36" s="25"/>
      <c r="H36" s="28"/>
      <c r="I36" s="25"/>
      <c r="J36" s="28"/>
      <c r="K36" s="25"/>
      <c r="L36" s="28"/>
      <c r="M36" s="22"/>
      <c r="N36" s="1" t="s">
        <v>89</v>
      </c>
    </row>
    <row r="37" spans="1:52" ht="30" customHeight="1" x14ac:dyDescent="0.3">
      <c r="A37" s="23" t="s">
        <v>992</v>
      </c>
      <c r="B37" s="23" t="s">
        <v>987</v>
      </c>
      <c r="C37" s="23" t="s">
        <v>988</v>
      </c>
      <c r="D37" s="24">
        <v>0.03</v>
      </c>
      <c r="E37" s="26">
        <f>단가대비표!O147</f>
        <v>0</v>
      </c>
      <c r="F37" s="29">
        <f>TRUNC(E37*D37,1)</f>
        <v>0</v>
      </c>
      <c r="G37" s="26">
        <f>단가대비표!P147</f>
        <v>0</v>
      </c>
      <c r="H37" s="29">
        <f>TRUNC(G37*D37,1)</f>
        <v>0</v>
      </c>
      <c r="I37" s="26">
        <f>단가대비표!V147</f>
        <v>0</v>
      </c>
      <c r="J37" s="29">
        <f>TRUNC(I37*D37,1)</f>
        <v>0</v>
      </c>
      <c r="K37" s="26">
        <f>TRUNC(E37+G37+I37,1)</f>
        <v>0</v>
      </c>
      <c r="L37" s="29">
        <f>TRUNC(F37+H37+J37,1)</f>
        <v>0</v>
      </c>
      <c r="M37" s="23" t="s">
        <v>993</v>
      </c>
      <c r="N37" s="2" t="s">
        <v>89</v>
      </c>
      <c r="O37" s="2" t="s">
        <v>994</v>
      </c>
      <c r="P37" s="2" t="s">
        <v>66</v>
      </c>
      <c r="Q37" s="2" t="s">
        <v>66</v>
      </c>
      <c r="R37" s="2" t="s">
        <v>65</v>
      </c>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2" t="s">
        <v>52</v>
      </c>
      <c r="AW37" s="2" t="s">
        <v>1063</v>
      </c>
      <c r="AX37" s="2" t="s">
        <v>52</v>
      </c>
      <c r="AY37" s="2" t="s">
        <v>52</v>
      </c>
      <c r="AZ37" s="2" t="s">
        <v>52</v>
      </c>
    </row>
    <row r="38" spans="1:52" ht="30" customHeight="1" x14ac:dyDescent="0.3">
      <c r="A38" s="23" t="s">
        <v>979</v>
      </c>
      <c r="B38" s="23" t="s">
        <v>52</v>
      </c>
      <c r="C38" s="23" t="s">
        <v>52</v>
      </c>
      <c r="D38" s="24"/>
      <c r="E38" s="26"/>
      <c r="F38" s="29">
        <f>TRUNC(SUMIF(N37:N37, N36, F37:F37),0)</f>
        <v>0</v>
      </c>
      <c r="G38" s="26"/>
      <c r="H38" s="29">
        <f>TRUNC(SUMIF(N37:N37, N36, H37:H37),0)</f>
        <v>0</v>
      </c>
      <c r="I38" s="26"/>
      <c r="J38" s="29">
        <f>TRUNC(SUMIF(N37:N37, N36, J37:J37),0)</f>
        <v>0</v>
      </c>
      <c r="K38" s="26"/>
      <c r="L38" s="29">
        <f>F38+H38+J38</f>
        <v>0</v>
      </c>
      <c r="M38" s="23" t="s">
        <v>52</v>
      </c>
      <c r="N38" s="2" t="s">
        <v>97</v>
      </c>
      <c r="O38" s="2" t="s">
        <v>97</v>
      </c>
      <c r="P38" s="2" t="s">
        <v>52</v>
      </c>
      <c r="Q38" s="2" t="s">
        <v>52</v>
      </c>
      <c r="R38" s="2" t="s">
        <v>52</v>
      </c>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2" t="s">
        <v>52</v>
      </c>
      <c r="AW38" s="2" t="s">
        <v>52</v>
      </c>
      <c r="AX38" s="2" t="s">
        <v>52</v>
      </c>
      <c r="AY38" s="2" t="s">
        <v>52</v>
      </c>
      <c r="AZ38" s="2" t="s">
        <v>52</v>
      </c>
    </row>
    <row r="39" spans="1:52" ht="30" customHeight="1" x14ac:dyDescent="0.3">
      <c r="A39" s="24"/>
      <c r="B39" s="24"/>
      <c r="C39" s="24"/>
      <c r="D39" s="24"/>
      <c r="E39" s="26"/>
      <c r="F39" s="29"/>
      <c r="G39" s="26"/>
      <c r="H39" s="29"/>
      <c r="I39" s="26"/>
      <c r="J39" s="29"/>
      <c r="K39" s="26"/>
      <c r="L39" s="29"/>
      <c r="M39" s="24"/>
    </row>
    <row r="40" spans="1:52" ht="30" customHeight="1" x14ac:dyDescent="0.3">
      <c r="A40" s="20" t="s">
        <v>1064</v>
      </c>
      <c r="B40" s="21"/>
      <c r="C40" s="21"/>
      <c r="D40" s="21"/>
      <c r="E40" s="25"/>
      <c r="F40" s="28"/>
      <c r="G40" s="25"/>
      <c r="H40" s="28"/>
      <c r="I40" s="25"/>
      <c r="J40" s="28"/>
      <c r="K40" s="25"/>
      <c r="L40" s="28"/>
      <c r="M40" s="22"/>
      <c r="N40" s="1" t="s">
        <v>94</v>
      </c>
    </row>
    <row r="41" spans="1:52" ht="30" customHeight="1" x14ac:dyDescent="0.3">
      <c r="A41" s="23" t="s">
        <v>1066</v>
      </c>
      <c r="B41" s="23" t="s">
        <v>1067</v>
      </c>
      <c r="C41" s="23" t="s">
        <v>70</v>
      </c>
      <c r="D41" s="24">
        <v>1.2</v>
      </c>
      <c r="E41" s="26">
        <f>단가대비표!O25</f>
        <v>0</v>
      </c>
      <c r="F41" s="29">
        <f>TRUNC(E41*D41,1)</f>
        <v>0</v>
      </c>
      <c r="G41" s="26">
        <f>단가대비표!P25</f>
        <v>0</v>
      </c>
      <c r="H41" s="29">
        <f>TRUNC(G41*D41,1)</f>
        <v>0</v>
      </c>
      <c r="I41" s="26">
        <f>단가대비표!V25</f>
        <v>0</v>
      </c>
      <c r="J41" s="29">
        <f>TRUNC(I41*D41,1)</f>
        <v>0</v>
      </c>
      <c r="K41" s="26">
        <f t="shared" ref="K41:L43" si="7">TRUNC(E41+G41+I41,1)</f>
        <v>0</v>
      </c>
      <c r="L41" s="29">
        <f t="shared" si="7"/>
        <v>0</v>
      </c>
      <c r="M41" s="23" t="s">
        <v>1068</v>
      </c>
      <c r="N41" s="2" t="s">
        <v>94</v>
      </c>
      <c r="O41" s="2" t="s">
        <v>1069</v>
      </c>
      <c r="P41" s="2" t="s">
        <v>66</v>
      </c>
      <c r="Q41" s="2" t="s">
        <v>66</v>
      </c>
      <c r="R41" s="2" t="s">
        <v>65</v>
      </c>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2" t="s">
        <v>52</v>
      </c>
      <c r="AW41" s="2" t="s">
        <v>1070</v>
      </c>
      <c r="AX41" s="2" t="s">
        <v>52</v>
      </c>
      <c r="AY41" s="2" t="s">
        <v>52</v>
      </c>
      <c r="AZ41" s="2" t="s">
        <v>52</v>
      </c>
    </row>
    <row r="42" spans="1:52" ht="30" customHeight="1" x14ac:dyDescent="0.3">
      <c r="A42" s="23" t="s">
        <v>1071</v>
      </c>
      <c r="B42" s="23" t="s">
        <v>1072</v>
      </c>
      <c r="C42" s="23" t="s">
        <v>897</v>
      </c>
      <c r="D42" s="24">
        <v>0.06</v>
      </c>
      <c r="E42" s="26">
        <f>단가대비표!O100</f>
        <v>0</v>
      </c>
      <c r="F42" s="29">
        <f>TRUNC(E42*D42,1)</f>
        <v>0</v>
      </c>
      <c r="G42" s="26">
        <f>단가대비표!P100</f>
        <v>0</v>
      </c>
      <c r="H42" s="29">
        <f>TRUNC(G42*D42,1)</f>
        <v>0</v>
      </c>
      <c r="I42" s="26">
        <f>단가대비표!V100</f>
        <v>0</v>
      </c>
      <c r="J42" s="29">
        <f>TRUNC(I42*D42,1)</f>
        <v>0</v>
      </c>
      <c r="K42" s="26">
        <f t="shared" si="7"/>
        <v>0</v>
      </c>
      <c r="L42" s="29">
        <f t="shared" si="7"/>
        <v>0</v>
      </c>
      <c r="M42" s="23" t="s">
        <v>1073</v>
      </c>
      <c r="N42" s="2" t="s">
        <v>94</v>
      </c>
      <c r="O42" s="2" t="s">
        <v>1074</v>
      </c>
      <c r="P42" s="2" t="s">
        <v>66</v>
      </c>
      <c r="Q42" s="2" t="s">
        <v>66</v>
      </c>
      <c r="R42" s="2" t="s">
        <v>65</v>
      </c>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2" t="s">
        <v>52</v>
      </c>
      <c r="AW42" s="2" t="s">
        <v>1075</v>
      </c>
      <c r="AX42" s="2" t="s">
        <v>52</v>
      </c>
      <c r="AY42" s="2" t="s">
        <v>52</v>
      </c>
      <c r="AZ42" s="2" t="s">
        <v>52</v>
      </c>
    </row>
    <row r="43" spans="1:52" ht="30" customHeight="1" x14ac:dyDescent="0.3">
      <c r="A43" s="23" t="s">
        <v>992</v>
      </c>
      <c r="B43" s="23" t="s">
        <v>987</v>
      </c>
      <c r="C43" s="23" t="s">
        <v>988</v>
      </c>
      <c r="D43" s="24">
        <v>0.01</v>
      </c>
      <c r="E43" s="26">
        <f>단가대비표!O147</f>
        <v>0</v>
      </c>
      <c r="F43" s="29">
        <f>TRUNC(E43*D43,1)</f>
        <v>0</v>
      </c>
      <c r="G43" s="26">
        <f>단가대비표!P147</f>
        <v>0</v>
      </c>
      <c r="H43" s="29">
        <f>TRUNC(G43*D43,1)</f>
        <v>0</v>
      </c>
      <c r="I43" s="26">
        <f>단가대비표!V147</f>
        <v>0</v>
      </c>
      <c r="J43" s="29">
        <f>TRUNC(I43*D43,1)</f>
        <v>0</v>
      </c>
      <c r="K43" s="26">
        <f t="shared" si="7"/>
        <v>0</v>
      </c>
      <c r="L43" s="29">
        <f t="shared" si="7"/>
        <v>0</v>
      </c>
      <c r="M43" s="23" t="s">
        <v>993</v>
      </c>
      <c r="N43" s="2" t="s">
        <v>94</v>
      </c>
      <c r="O43" s="2" t="s">
        <v>994</v>
      </c>
      <c r="P43" s="2" t="s">
        <v>66</v>
      </c>
      <c r="Q43" s="2" t="s">
        <v>66</v>
      </c>
      <c r="R43" s="2" t="s">
        <v>65</v>
      </c>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2" t="s">
        <v>52</v>
      </c>
      <c r="AW43" s="2" t="s">
        <v>1076</v>
      </c>
      <c r="AX43" s="2" t="s">
        <v>52</v>
      </c>
      <c r="AY43" s="2" t="s">
        <v>52</v>
      </c>
      <c r="AZ43" s="2" t="s">
        <v>52</v>
      </c>
    </row>
    <row r="44" spans="1:52" ht="30" customHeight="1" x14ac:dyDescent="0.3">
      <c r="A44" s="23" t="s">
        <v>979</v>
      </c>
      <c r="B44" s="23" t="s">
        <v>52</v>
      </c>
      <c r="C44" s="23" t="s">
        <v>52</v>
      </c>
      <c r="D44" s="24"/>
      <c r="E44" s="26"/>
      <c r="F44" s="29">
        <f>TRUNC(SUMIF(N41:N43, N40, F41:F43),0)</f>
        <v>0</v>
      </c>
      <c r="G44" s="26"/>
      <c r="H44" s="29">
        <f>TRUNC(SUMIF(N41:N43, N40, H41:H43),0)</f>
        <v>0</v>
      </c>
      <c r="I44" s="26"/>
      <c r="J44" s="29">
        <f>TRUNC(SUMIF(N41:N43, N40, J41:J43),0)</f>
        <v>0</v>
      </c>
      <c r="K44" s="26"/>
      <c r="L44" s="29">
        <f>F44+H44+J44</f>
        <v>0</v>
      </c>
      <c r="M44" s="23" t="s">
        <v>52</v>
      </c>
      <c r="N44" s="2" t="s">
        <v>97</v>
      </c>
      <c r="O44" s="2" t="s">
        <v>97</v>
      </c>
      <c r="P44" s="2" t="s">
        <v>52</v>
      </c>
      <c r="Q44" s="2" t="s">
        <v>52</v>
      </c>
      <c r="R44" s="2" t="s">
        <v>52</v>
      </c>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2" t="s">
        <v>52</v>
      </c>
      <c r="AW44" s="2" t="s">
        <v>52</v>
      </c>
      <c r="AX44" s="2" t="s">
        <v>52</v>
      </c>
      <c r="AY44" s="2" t="s">
        <v>52</v>
      </c>
      <c r="AZ44" s="2" t="s">
        <v>52</v>
      </c>
    </row>
    <row r="45" spans="1:52" ht="30" customHeight="1" x14ac:dyDescent="0.3">
      <c r="A45" s="24"/>
      <c r="B45" s="24"/>
      <c r="C45" s="24"/>
      <c r="D45" s="24"/>
      <c r="E45" s="26"/>
      <c r="F45" s="29"/>
      <c r="G45" s="26"/>
      <c r="H45" s="29"/>
      <c r="I45" s="26"/>
      <c r="J45" s="29"/>
      <c r="K45" s="26"/>
      <c r="L45" s="29"/>
      <c r="M45" s="24"/>
    </row>
    <row r="46" spans="1:52" ht="30" customHeight="1" x14ac:dyDescent="0.3">
      <c r="A46" s="20" t="s">
        <v>1077</v>
      </c>
      <c r="B46" s="21"/>
      <c r="C46" s="21"/>
      <c r="D46" s="21"/>
      <c r="E46" s="25"/>
      <c r="F46" s="28"/>
      <c r="G46" s="25"/>
      <c r="H46" s="28"/>
      <c r="I46" s="25"/>
      <c r="J46" s="28"/>
      <c r="K46" s="25"/>
      <c r="L46" s="28"/>
      <c r="M46" s="22"/>
      <c r="N46" s="1" t="s">
        <v>108</v>
      </c>
    </row>
    <row r="47" spans="1:52" ht="30" customHeight="1" x14ac:dyDescent="0.3">
      <c r="A47" s="23" t="s">
        <v>105</v>
      </c>
      <c r="B47" s="23" t="s">
        <v>1079</v>
      </c>
      <c r="C47" s="23" t="s">
        <v>70</v>
      </c>
      <c r="D47" s="24">
        <v>1</v>
      </c>
      <c r="E47" s="26">
        <f>일위대가목록!E156</f>
        <v>0</v>
      </c>
      <c r="F47" s="29">
        <f>TRUNC(E47*D47,1)</f>
        <v>0</v>
      </c>
      <c r="G47" s="26">
        <f>일위대가목록!F156</f>
        <v>0</v>
      </c>
      <c r="H47" s="29">
        <f>TRUNC(G47*D47,1)</f>
        <v>0</v>
      </c>
      <c r="I47" s="26">
        <f>일위대가목록!G156</f>
        <v>0</v>
      </c>
      <c r="J47" s="29">
        <f>TRUNC(I47*D47,1)</f>
        <v>0</v>
      </c>
      <c r="K47" s="26">
        <f t="shared" ref="K47:L49" si="8">TRUNC(E47+G47+I47,1)</f>
        <v>0</v>
      </c>
      <c r="L47" s="29">
        <f t="shared" si="8"/>
        <v>0</v>
      </c>
      <c r="M47" s="23" t="s">
        <v>1080</v>
      </c>
      <c r="N47" s="2" t="s">
        <v>108</v>
      </c>
      <c r="O47" s="2" t="s">
        <v>1081</v>
      </c>
      <c r="P47" s="2" t="s">
        <v>65</v>
      </c>
      <c r="Q47" s="2" t="s">
        <v>66</v>
      </c>
      <c r="R47" s="2" t="s">
        <v>66</v>
      </c>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2" t="s">
        <v>52</v>
      </c>
      <c r="AW47" s="2" t="s">
        <v>1082</v>
      </c>
      <c r="AX47" s="2" t="s">
        <v>52</v>
      </c>
      <c r="AY47" s="2" t="s">
        <v>52</v>
      </c>
      <c r="AZ47" s="2" t="s">
        <v>52</v>
      </c>
    </row>
    <row r="48" spans="1:52" ht="30" customHeight="1" x14ac:dyDescent="0.3">
      <c r="A48" s="23" t="s">
        <v>1083</v>
      </c>
      <c r="B48" s="23" t="s">
        <v>1084</v>
      </c>
      <c r="C48" s="23" t="s">
        <v>897</v>
      </c>
      <c r="D48" s="24">
        <v>0.7</v>
      </c>
      <c r="E48" s="26">
        <f>단가대비표!O104</f>
        <v>0</v>
      </c>
      <c r="F48" s="29">
        <f>TRUNC(E48*D48,1)</f>
        <v>0</v>
      </c>
      <c r="G48" s="26">
        <f>단가대비표!P104</f>
        <v>0</v>
      </c>
      <c r="H48" s="29">
        <f>TRUNC(G48*D48,1)</f>
        <v>0</v>
      </c>
      <c r="I48" s="26">
        <f>단가대비표!V104</f>
        <v>0</v>
      </c>
      <c r="J48" s="29">
        <f>TRUNC(I48*D48,1)</f>
        <v>0</v>
      </c>
      <c r="K48" s="26">
        <f t="shared" si="8"/>
        <v>0</v>
      </c>
      <c r="L48" s="29">
        <f t="shared" si="8"/>
        <v>0</v>
      </c>
      <c r="M48" s="23" t="s">
        <v>1085</v>
      </c>
      <c r="N48" s="2" t="s">
        <v>108</v>
      </c>
      <c r="O48" s="2" t="s">
        <v>1086</v>
      </c>
      <c r="P48" s="2" t="s">
        <v>66</v>
      </c>
      <c r="Q48" s="2" t="s">
        <v>66</v>
      </c>
      <c r="R48" s="2" t="s">
        <v>65</v>
      </c>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2" t="s">
        <v>52</v>
      </c>
      <c r="AW48" s="2" t="s">
        <v>1087</v>
      </c>
      <c r="AX48" s="2" t="s">
        <v>52</v>
      </c>
      <c r="AY48" s="2" t="s">
        <v>52</v>
      </c>
      <c r="AZ48" s="2" t="s">
        <v>52</v>
      </c>
    </row>
    <row r="49" spans="1:52" ht="30" customHeight="1" x14ac:dyDescent="0.3">
      <c r="A49" s="23" t="s">
        <v>1088</v>
      </c>
      <c r="B49" s="23" t="s">
        <v>1089</v>
      </c>
      <c r="C49" s="23" t="s">
        <v>751</v>
      </c>
      <c r="D49" s="24">
        <v>1E-3</v>
      </c>
      <c r="E49" s="26">
        <f>일위대가목록!E157</f>
        <v>0</v>
      </c>
      <c r="F49" s="29">
        <f>TRUNC(E49*D49,1)</f>
        <v>0</v>
      </c>
      <c r="G49" s="26">
        <f>일위대가목록!F157</f>
        <v>0</v>
      </c>
      <c r="H49" s="29">
        <f>TRUNC(G49*D49,1)</f>
        <v>0</v>
      </c>
      <c r="I49" s="26">
        <f>일위대가목록!G157</f>
        <v>0</v>
      </c>
      <c r="J49" s="29">
        <f>TRUNC(I49*D49,1)</f>
        <v>0</v>
      </c>
      <c r="K49" s="26">
        <f t="shared" si="8"/>
        <v>0</v>
      </c>
      <c r="L49" s="29">
        <f t="shared" si="8"/>
        <v>0</v>
      </c>
      <c r="M49" s="23" t="s">
        <v>1090</v>
      </c>
      <c r="N49" s="2" t="s">
        <v>108</v>
      </c>
      <c r="O49" s="2" t="s">
        <v>1091</v>
      </c>
      <c r="P49" s="2" t="s">
        <v>65</v>
      </c>
      <c r="Q49" s="2" t="s">
        <v>66</v>
      </c>
      <c r="R49" s="2" t="s">
        <v>66</v>
      </c>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2" t="s">
        <v>52</v>
      </c>
      <c r="AW49" s="2" t="s">
        <v>1092</v>
      </c>
      <c r="AX49" s="2" t="s">
        <v>52</v>
      </c>
      <c r="AY49" s="2" t="s">
        <v>52</v>
      </c>
      <c r="AZ49" s="2" t="s">
        <v>52</v>
      </c>
    </row>
    <row r="50" spans="1:52" ht="30" customHeight="1" x14ac:dyDescent="0.3">
      <c r="A50" s="23" t="s">
        <v>979</v>
      </c>
      <c r="B50" s="23" t="s">
        <v>52</v>
      </c>
      <c r="C50" s="23" t="s">
        <v>52</v>
      </c>
      <c r="D50" s="24"/>
      <c r="E50" s="26"/>
      <c r="F50" s="29">
        <f>TRUNC(SUMIF(N47:N49, N46, F47:F49),0)</f>
        <v>0</v>
      </c>
      <c r="G50" s="26"/>
      <c r="H50" s="29">
        <f>TRUNC(SUMIF(N47:N49, N46, H47:H49),0)</f>
        <v>0</v>
      </c>
      <c r="I50" s="26"/>
      <c r="J50" s="29">
        <f>TRUNC(SUMIF(N47:N49, N46, J47:J49),0)</f>
        <v>0</v>
      </c>
      <c r="K50" s="26"/>
      <c r="L50" s="29">
        <f>F50+H50+J50</f>
        <v>0</v>
      </c>
      <c r="M50" s="23" t="s">
        <v>52</v>
      </c>
      <c r="N50" s="2" t="s">
        <v>97</v>
      </c>
      <c r="O50" s="2" t="s">
        <v>97</v>
      </c>
      <c r="P50" s="2" t="s">
        <v>52</v>
      </c>
      <c r="Q50" s="2" t="s">
        <v>52</v>
      </c>
      <c r="R50" s="2" t="s">
        <v>52</v>
      </c>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2" t="s">
        <v>52</v>
      </c>
      <c r="AW50" s="2" t="s">
        <v>52</v>
      </c>
      <c r="AX50" s="2" t="s">
        <v>52</v>
      </c>
      <c r="AY50" s="2" t="s">
        <v>52</v>
      </c>
      <c r="AZ50" s="2" t="s">
        <v>52</v>
      </c>
    </row>
    <row r="51" spans="1:52" ht="30" customHeight="1" x14ac:dyDescent="0.3">
      <c r="A51" s="24"/>
      <c r="B51" s="24"/>
      <c r="C51" s="24"/>
      <c r="D51" s="24"/>
      <c r="E51" s="26"/>
      <c r="F51" s="29"/>
      <c r="G51" s="26"/>
      <c r="H51" s="29"/>
      <c r="I51" s="26"/>
      <c r="J51" s="29"/>
      <c r="K51" s="26"/>
      <c r="L51" s="29"/>
      <c r="M51" s="24"/>
    </row>
    <row r="52" spans="1:52" ht="30" customHeight="1" x14ac:dyDescent="0.3">
      <c r="A52" s="20" t="s">
        <v>1093</v>
      </c>
      <c r="B52" s="21"/>
      <c r="C52" s="21"/>
      <c r="D52" s="21"/>
      <c r="E52" s="25"/>
      <c r="F52" s="28"/>
      <c r="G52" s="25"/>
      <c r="H52" s="28"/>
      <c r="I52" s="25"/>
      <c r="J52" s="28"/>
      <c r="K52" s="25"/>
      <c r="L52" s="28"/>
      <c r="M52" s="22"/>
      <c r="N52" s="1" t="s">
        <v>117</v>
      </c>
    </row>
    <row r="53" spans="1:52" ht="30" customHeight="1" x14ac:dyDescent="0.3">
      <c r="A53" s="23" t="s">
        <v>105</v>
      </c>
      <c r="B53" s="23" t="s">
        <v>1094</v>
      </c>
      <c r="C53" s="23" t="s">
        <v>70</v>
      </c>
      <c r="D53" s="24">
        <v>1</v>
      </c>
      <c r="E53" s="26">
        <f>일위대가목록!E158</f>
        <v>0</v>
      </c>
      <c r="F53" s="29">
        <f>TRUNC(E53*D53,1)</f>
        <v>0</v>
      </c>
      <c r="G53" s="26">
        <f>일위대가목록!F158</f>
        <v>0</v>
      </c>
      <c r="H53" s="29">
        <f>TRUNC(G53*D53,1)</f>
        <v>0</v>
      </c>
      <c r="I53" s="26">
        <f>일위대가목록!G158</f>
        <v>0</v>
      </c>
      <c r="J53" s="29">
        <f>TRUNC(I53*D53,1)</f>
        <v>0</v>
      </c>
      <c r="K53" s="26">
        <f t="shared" ref="K53:L55" si="9">TRUNC(E53+G53+I53,1)</f>
        <v>0</v>
      </c>
      <c r="L53" s="29">
        <f t="shared" si="9"/>
        <v>0</v>
      </c>
      <c r="M53" s="23" t="s">
        <v>1095</v>
      </c>
      <c r="N53" s="2" t="s">
        <v>117</v>
      </c>
      <c r="O53" s="2" t="s">
        <v>1096</v>
      </c>
      <c r="P53" s="2" t="s">
        <v>65</v>
      </c>
      <c r="Q53" s="2" t="s">
        <v>66</v>
      </c>
      <c r="R53" s="2" t="s">
        <v>66</v>
      </c>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2" t="s">
        <v>52</v>
      </c>
      <c r="AW53" s="2" t="s">
        <v>1097</v>
      </c>
      <c r="AX53" s="2" t="s">
        <v>52</v>
      </c>
      <c r="AY53" s="2" t="s">
        <v>52</v>
      </c>
      <c r="AZ53" s="2" t="s">
        <v>52</v>
      </c>
    </row>
    <row r="54" spans="1:52" ht="30" customHeight="1" x14ac:dyDescent="0.3">
      <c r="A54" s="23" t="s">
        <v>1083</v>
      </c>
      <c r="B54" s="23" t="s">
        <v>1084</v>
      </c>
      <c r="C54" s="23" t="s">
        <v>897</v>
      </c>
      <c r="D54" s="24">
        <v>0.7</v>
      </c>
      <c r="E54" s="26">
        <f>단가대비표!O104</f>
        <v>0</v>
      </c>
      <c r="F54" s="29">
        <f>TRUNC(E54*D54,1)</f>
        <v>0</v>
      </c>
      <c r="G54" s="26">
        <f>단가대비표!P104</f>
        <v>0</v>
      </c>
      <c r="H54" s="29">
        <f>TRUNC(G54*D54,1)</f>
        <v>0</v>
      </c>
      <c r="I54" s="26">
        <f>단가대비표!V104</f>
        <v>0</v>
      </c>
      <c r="J54" s="29">
        <f>TRUNC(I54*D54,1)</f>
        <v>0</v>
      </c>
      <c r="K54" s="26">
        <f t="shared" si="9"/>
        <v>0</v>
      </c>
      <c r="L54" s="29">
        <f t="shared" si="9"/>
        <v>0</v>
      </c>
      <c r="M54" s="23" t="s">
        <v>1085</v>
      </c>
      <c r="N54" s="2" t="s">
        <v>117</v>
      </c>
      <c r="O54" s="2" t="s">
        <v>1086</v>
      </c>
      <c r="P54" s="2" t="s">
        <v>66</v>
      </c>
      <c r="Q54" s="2" t="s">
        <v>66</v>
      </c>
      <c r="R54" s="2" t="s">
        <v>65</v>
      </c>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2" t="s">
        <v>52</v>
      </c>
      <c r="AW54" s="2" t="s">
        <v>1098</v>
      </c>
      <c r="AX54" s="2" t="s">
        <v>52</v>
      </c>
      <c r="AY54" s="2" t="s">
        <v>52</v>
      </c>
      <c r="AZ54" s="2" t="s">
        <v>52</v>
      </c>
    </row>
    <row r="55" spans="1:52" ht="30" customHeight="1" x14ac:dyDescent="0.3">
      <c r="A55" s="23" t="s">
        <v>1088</v>
      </c>
      <c r="B55" s="23" t="s">
        <v>1089</v>
      </c>
      <c r="C55" s="23" t="s">
        <v>751</v>
      </c>
      <c r="D55" s="24">
        <v>1E-3</v>
      </c>
      <c r="E55" s="26">
        <f>일위대가목록!E157</f>
        <v>0</v>
      </c>
      <c r="F55" s="29">
        <f>TRUNC(E55*D55,1)</f>
        <v>0</v>
      </c>
      <c r="G55" s="26">
        <f>일위대가목록!F157</f>
        <v>0</v>
      </c>
      <c r="H55" s="29">
        <f>TRUNC(G55*D55,1)</f>
        <v>0</v>
      </c>
      <c r="I55" s="26">
        <f>일위대가목록!G157</f>
        <v>0</v>
      </c>
      <c r="J55" s="29">
        <f>TRUNC(I55*D55,1)</f>
        <v>0</v>
      </c>
      <c r="K55" s="26">
        <f t="shared" si="9"/>
        <v>0</v>
      </c>
      <c r="L55" s="29">
        <f t="shared" si="9"/>
        <v>0</v>
      </c>
      <c r="M55" s="23" t="s">
        <v>1090</v>
      </c>
      <c r="N55" s="2" t="s">
        <v>117</v>
      </c>
      <c r="O55" s="2" t="s">
        <v>1091</v>
      </c>
      <c r="P55" s="2" t="s">
        <v>65</v>
      </c>
      <c r="Q55" s="2" t="s">
        <v>66</v>
      </c>
      <c r="R55" s="2" t="s">
        <v>66</v>
      </c>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2" t="s">
        <v>52</v>
      </c>
      <c r="AW55" s="2" t="s">
        <v>1099</v>
      </c>
      <c r="AX55" s="2" t="s">
        <v>52</v>
      </c>
      <c r="AY55" s="2" t="s">
        <v>52</v>
      </c>
      <c r="AZ55" s="2" t="s">
        <v>52</v>
      </c>
    </row>
    <row r="56" spans="1:52" ht="30" customHeight="1" x14ac:dyDescent="0.3">
      <c r="A56" s="23" t="s">
        <v>979</v>
      </c>
      <c r="B56" s="23" t="s">
        <v>52</v>
      </c>
      <c r="C56" s="23" t="s">
        <v>52</v>
      </c>
      <c r="D56" s="24"/>
      <c r="E56" s="26"/>
      <c r="F56" s="29">
        <f>TRUNC(SUMIF(N53:N55, N52, F53:F55),0)</f>
        <v>0</v>
      </c>
      <c r="G56" s="26"/>
      <c r="H56" s="29">
        <f>TRUNC(SUMIF(N53:N55, N52, H53:H55),0)</f>
        <v>0</v>
      </c>
      <c r="I56" s="26"/>
      <c r="J56" s="29">
        <f>TRUNC(SUMIF(N53:N55, N52, J53:J55),0)</f>
        <v>0</v>
      </c>
      <c r="K56" s="26"/>
      <c r="L56" s="29">
        <f>F56+H56+J56</f>
        <v>0</v>
      </c>
      <c r="M56" s="23" t="s">
        <v>52</v>
      </c>
      <c r="N56" s="2" t="s">
        <v>97</v>
      </c>
      <c r="O56" s="2" t="s">
        <v>97</v>
      </c>
      <c r="P56" s="2" t="s">
        <v>52</v>
      </c>
      <c r="Q56" s="2" t="s">
        <v>52</v>
      </c>
      <c r="R56" s="2" t="s">
        <v>52</v>
      </c>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2" t="s">
        <v>52</v>
      </c>
      <c r="AW56" s="2" t="s">
        <v>52</v>
      </c>
      <c r="AX56" s="2" t="s">
        <v>52</v>
      </c>
      <c r="AY56" s="2" t="s">
        <v>52</v>
      </c>
      <c r="AZ56" s="2" t="s">
        <v>52</v>
      </c>
    </row>
    <row r="57" spans="1:52" ht="30" customHeight="1" x14ac:dyDescent="0.3">
      <c r="A57" s="24"/>
      <c r="B57" s="24"/>
      <c r="C57" s="24"/>
      <c r="D57" s="24"/>
      <c r="E57" s="26"/>
      <c r="F57" s="29"/>
      <c r="G57" s="26"/>
      <c r="H57" s="29"/>
      <c r="I57" s="26"/>
      <c r="J57" s="29"/>
      <c r="K57" s="26"/>
      <c r="L57" s="29"/>
      <c r="M57" s="24"/>
    </row>
    <row r="58" spans="1:52" ht="30" customHeight="1" x14ac:dyDescent="0.3">
      <c r="A58" s="20" t="s">
        <v>1100</v>
      </c>
      <c r="B58" s="21"/>
      <c r="C58" s="21"/>
      <c r="D58" s="21"/>
      <c r="E58" s="25"/>
      <c r="F58" s="28"/>
      <c r="G58" s="25"/>
      <c r="H58" s="28"/>
      <c r="I58" s="25"/>
      <c r="J58" s="28"/>
      <c r="K58" s="25"/>
      <c r="L58" s="28"/>
      <c r="M58" s="22"/>
      <c r="N58" s="1" t="s">
        <v>124</v>
      </c>
    </row>
    <row r="59" spans="1:52" ht="30" customHeight="1" x14ac:dyDescent="0.3">
      <c r="A59" s="23" t="s">
        <v>1101</v>
      </c>
      <c r="B59" s="23" t="s">
        <v>1102</v>
      </c>
      <c r="C59" s="23" t="s">
        <v>70</v>
      </c>
      <c r="D59" s="24">
        <v>1.05</v>
      </c>
      <c r="E59" s="26">
        <f>단가대비표!O167</f>
        <v>0</v>
      </c>
      <c r="F59" s="29">
        <f>TRUNC(E59*D59,1)</f>
        <v>0</v>
      </c>
      <c r="G59" s="26">
        <f>단가대비표!P167</f>
        <v>0</v>
      </c>
      <c r="H59" s="29">
        <f>TRUNC(G59*D59,1)</f>
        <v>0</v>
      </c>
      <c r="I59" s="26">
        <f>단가대비표!V167</f>
        <v>0</v>
      </c>
      <c r="J59" s="29">
        <f>TRUNC(I59*D59,1)</f>
        <v>0</v>
      </c>
      <c r="K59" s="26">
        <f t="shared" ref="K59:L61" si="10">TRUNC(E59+G59+I59,1)</f>
        <v>0</v>
      </c>
      <c r="L59" s="29">
        <f t="shared" si="10"/>
        <v>0</v>
      </c>
      <c r="M59" s="23" t="s">
        <v>1103</v>
      </c>
      <c r="N59" s="2" t="s">
        <v>124</v>
      </c>
      <c r="O59" s="2" t="s">
        <v>1104</v>
      </c>
      <c r="P59" s="2" t="s">
        <v>66</v>
      </c>
      <c r="Q59" s="2" t="s">
        <v>66</v>
      </c>
      <c r="R59" s="2" t="s">
        <v>65</v>
      </c>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2" t="s">
        <v>52</v>
      </c>
      <c r="AW59" s="2" t="s">
        <v>1105</v>
      </c>
      <c r="AX59" s="2" t="s">
        <v>52</v>
      </c>
      <c r="AY59" s="2" t="s">
        <v>52</v>
      </c>
      <c r="AZ59" s="2" t="s">
        <v>52</v>
      </c>
    </row>
    <row r="60" spans="1:52" ht="30" customHeight="1" x14ac:dyDescent="0.3">
      <c r="A60" s="23" t="s">
        <v>1101</v>
      </c>
      <c r="B60" s="23" t="s">
        <v>1106</v>
      </c>
      <c r="C60" s="23" t="s">
        <v>70</v>
      </c>
      <c r="D60" s="24">
        <v>1</v>
      </c>
      <c r="E60" s="26">
        <f>단가대비표!O168</f>
        <v>0</v>
      </c>
      <c r="F60" s="29">
        <f>TRUNC(E60*D60,1)</f>
        <v>0</v>
      </c>
      <c r="G60" s="26">
        <f>단가대비표!P168</f>
        <v>0</v>
      </c>
      <c r="H60" s="29">
        <f>TRUNC(G60*D60,1)</f>
        <v>0</v>
      </c>
      <c r="I60" s="26">
        <f>단가대비표!V168</f>
        <v>0</v>
      </c>
      <c r="J60" s="29">
        <f>TRUNC(I60*D60,1)</f>
        <v>0</v>
      </c>
      <c r="K60" s="26">
        <f t="shared" si="10"/>
        <v>0</v>
      </c>
      <c r="L60" s="29">
        <f t="shared" si="10"/>
        <v>0</v>
      </c>
      <c r="M60" s="23" t="s">
        <v>1107</v>
      </c>
      <c r="N60" s="2" t="s">
        <v>124</v>
      </c>
      <c r="O60" s="2" t="s">
        <v>1108</v>
      </c>
      <c r="P60" s="2" t="s">
        <v>66</v>
      </c>
      <c r="Q60" s="2" t="s">
        <v>66</v>
      </c>
      <c r="R60" s="2" t="s">
        <v>65</v>
      </c>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2" t="s">
        <v>52</v>
      </c>
      <c r="AW60" s="2" t="s">
        <v>1109</v>
      </c>
      <c r="AX60" s="2" t="s">
        <v>52</v>
      </c>
      <c r="AY60" s="2" t="s">
        <v>52</v>
      </c>
      <c r="AZ60" s="2" t="s">
        <v>52</v>
      </c>
    </row>
    <row r="61" spans="1:52" ht="30" customHeight="1" x14ac:dyDescent="0.3">
      <c r="A61" s="23" t="s">
        <v>1110</v>
      </c>
      <c r="B61" s="23" t="s">
        <v>1111</v>
      </c>
      <c r="C61" s="23" t="s">
        <v>897</v>
      </c>
      <c r="D61" s="24">
        <v>0.4</v>
      </c>
      <c r="E61" s="26">
        <f>단가대비표!O98</f>
        <v>0</v>
      </c>
      <c r="F61" s="29">
        <f>TRUNC(E61*D61,1)</f>
        <v>0</v>
      </c>
      <c r="G61" s="26">
        <f>단가대비표!P98</f>
        <v>0</v>
      </c>
      <c r="H61" s="29">
        <f>TRUNC(G61*D61,1)</f>
        <v>0</v>
      </c>
      <c r="I61" s="26">
        <f>단가대비표!V98</f>
        <v>0</v>
      </c>
      <c r="J61" s="29">
        <f>TRUNC(I61*D61,1)</f>
        <v>0</v>
      </c>
      <c r="K61" s="26">
        <f t="shared" si="10"/>
        <v>0</v>
      </c>
      <c r="L61" s="29">
        <f t="shared" si="10"/>
        <v>0</v>
      </c>
      <c r="M61" s="23" t="s">
        <v>1112</v>
      </c>
      <c r="N61" s="2" t="s">
        <v>124</v>
      </c>
      <c r="O61" s="2" t="s">
        <v>1113</v>
      </c>
      <c r="P61" s="2" t="s">
        <v>66</v>
      </c>
      <c r="Q61" s="2" t="s">
        <v>66</v>
      </c>
      <c r="R61" s="2" t="s">
        <v>65</v>
      </c>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2" t="s">
        <v>52</v>
      </c>
      <c r="AW61" s="2" t="s">
        <v>1114</v>
      </c>
      <c r="AX61" s="2" t="s">
        <v>52</v>
      </c>
      <c r="AY61" s="2" t="s">
        <v>52</v>
      </c>
      <c r="AZ61" s="2" t="s">
        <v>52</v>
      </c>
    </row>
    <row r="62" spans="1:52" ht="30" customHeight="1" x14ac:dyDescent="0.3">
      <c r="A62" s="23" t="s">
        <v>979</v>
      </c>
      <c r="B62" s="23" t="s">
        <v>52</v>
      </c>
      <c r="C62" s="23" t="s">
        <v>52</v>
      </c>
      <c r="D62" s="24"/>
      <c r="E62" s="26"/>
      <c r="F62" s="29">
        <f>TRUNC(SUMIF(N59:N61, N58, F59:F61),0)</f>
        <v>0</v>
      </c>
      <c r="G62" s="26"/>
      <c r="H62" s="29">
        <f>TRUNC(SUMIF(N59:N61, N58, H59:H61),0)</f>
        <v>0</v>
      </c>
      <c r="I62" s="26"/>
      <c r="J62" s="29">
        <f>TRUNC(SUMIF(N59:N61, N58, J59:J61),0)</f>
        <v>0</v>
      </c>
      <c r="K62" s="26"/>
      <c r="L62" s="29">
        <f>F62+H62+J62</f>
        <v>0</v>
      </c>
      <c r="M62" s="23" t="s">
        <v>52</v>
      </c>
      <c r="N62" s="2" t="s">
        <v>97</v>
      </c>
      <c r="O62" s="2" t="s">
        <v>97</v>
      </c>
      <c r="P62" s="2" t="s">
        <v>52</v>
      </c>
      <c r="Q62" s="2" t="s">
        <v>52</v>
      </c>
      <c r="R62" s="2" t="s">
        <v>52</v>
      </c>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2" t="s">
        <v>52</v>
      </c>
      <c r="AW62" s="2" t="s">
        <v>52</v>
      </c>
      <c r="AX62" s="2" t="s">
        <v>52</v>
      </c>
      <c r="AY62" s="2" t="s">
        <v>52</v>
      </c>
      <c r="AZ62" s="2" t="s">
        <v>52</v>
      </c>
    </row>
    <row r="63" spans="1:52" ht="30" customHeight="1" x14ac:dyDescent="0.3">
      <c r="A63" s="24"/>
      <c r="B63" s="24"/>
      <c r="C63" s="24"/>
      <c r="D63" s="24"/>
      <c r="E63" s="26"/>
      <c r="F63" s="29"/>
      <c r="G63" s="26"/>
      <c r="H63" s="29"/>
      <c r="I63" s="26"/>
      <c r="J63" s="29"/>
      <c r="K63" s="26"/>
      <c r="L63" s="29"/>
      <c r="M63" s="24"/>
    </row>
    <row r="64" spans="1:52" ht="30" customHeight="1" x14ac:dyDescent="0.3">
      <c r="A64" s="20" t="s">
        <v>1115</v>
      </c>
      <c r="B64" s="21"/>
      <c r="C64" s="21"/>
      <c r="D64" s="21"/>
      <c r="E64" s="25"/>
      <c r="F64" s="28"/>
      <c r="G64" s="25"/>
      <c r="H64" s="28"/>
      <c r="I64" s="25"/>
      <c r="J64" s="28"/>
      <c r="K64" s="25"/>
      <c r="L64" s="28"/>
      <c r="M64" s="22"/>
      <c r="N64" s="1" t="s">
        <v>129</v>
      </c>
    </row>
    <row r="65" spans="1:52" ht="30" customHeight="1" x14ac:dyDescent="0.3">
      <c r="A65" s="23" t="s">
        <v>1101</v>
      </c>
      <c r="B65" s="23" t="s">
        <v>1102</v>
      </c>
      <c r="C65" s="23" t="s">
        <v>70</v>
      </c>
      <c r="D65" s="24">
        <v>0.11</v>
      </c>
      <c r="E65" s="26">
        <f>단가대비표!O167</f>
        <v>0</v>
      </c>
      <c r="F65" s="29">
        <f>TRUNC(E65*D65,1)</f>
        <v>0</v>
      </c>
      <c r="G65" s="26">
        <f>단가대비표!P167</f>
        <v>0</v>
      </c>
      <c r="H65" s="29">
        <f>TRUNC(G65*D65,1)</f>
        <v>0</v>
      </c>
      <c r="I65" s="26">
        <f>단가대비표!V167</f>
        <v>0</v>
      </c>
      <c r="J65" s="29">
        <f>TRUNC(I65*D65,1)</f>
        <v>0</v>
      </c>
      <c r="K65" s="26">
        <f t="shared" ref="K65:L67" si="11">TRUNC(E65+G65+I65,1)</f>
        <v>0</v>
      </c>
      <c r="L65" s="29">
        <f t="shared" si="11"/>
        <v>0</v>
      </c>
      <c r="M65" s="23" t="s">
        <v>1103</v>
      </c>
      <c r="N65" s="2" t="s">
        <v>129</v>
      </c>
      <c r="O65" s="2" t="s">
        <v>1104</v>
      </c>
      <c r="P65" s="2" t="s">
        <v>66</v>
      </c>
      <c r="Q65" s="2" t="s">
        <v>66</v>
      </c>
      <c r="R65" s="2" t="s">
        <v>65</v>
      </c>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2" t="s">
        <v>52</v>
      </c>
      <c r="AW65" s="2" t="s">
        <v>1116</v>
      </c>
      <c r="AX65" s="2" t="s">
        <v>52</v>
      </c>
      <c r="AY65" s="2" t="s">
        <v>52</v>
      </c>
      <c r="AZ65" s="2" t="s">
        <v>52</v>
      </c>
    </row>
    <row r="66" spans="1:52" ht="30" customHeight="1" x14ac:dyDescent="0.3">
      <c r="A66" s="23" t="s">
        <v>1117</v>
      </c>
      <c r="B66" s="23" t="s">
        <v>1118</v>
      </c>
      <c r="C66" s="23" t="s">
        <v>897</v>
      </c>
      <c r="D66" s="24">
        <v>2.1999999999999999E-2</v>
      </c>
      <c r="E66" s="26">
        <f>단가대비표!O101</f>
        <v>0</v>
      </c>
      <c r="F66" s="29">
        <f>TRUNC(E66*D66,1)</f>
        <v>0</v>
      </c>
      <c r="G66" s="26">
        <f>단가대비표!P101</f>
        <v>0</v>
      </c>
      <c r="H66" s="29">
        <f>TRUNC(G66*D66,1)</f>
        <v>0</v>
      </c>
      <c r="I66" s="26">
        <f>단가대비표!V101</f>
        <v>0</v>
      </c>
      <c r="J66" s="29">
        <f>TRUNC(I66*D66,1)</f>
        <v>0</v>
      </c>
      <c r="K66" s="26">
        <f t="shared" si="11"/>
        <v>0</v>
      </c>
      <c r="L66" s="29">
        <f t="shared" si="11"/>
        <v>0</v>
      </c>
      <c r="M66" s="23" t="s">
        <v>1119</v>
      </c>
      <c r="N66" s="2" t="s">
        <v>129</v>
      </c>
      <c r="O66" s="2" t="s">
        <v>1120</v>
      </c>
      <c r="P66" s="2" t="s">
        <v>66</v>
      </c>
      <c r="Q66" s="2" t="s">
        <v>66</v>
      </c>
      <c r="R66" s="2" t="s">
        <v>65</v>
      </c>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2" t="s">
        <v>52</v>
      </c>
      <c r="AW66" s="2" t="s">
        <v>1121</v>
      </c>
      <c r="AX66" s="2" t="s">
        <v>52</v>
      </c>
      <c r="AY66" s="2" t="s">
        <v>52</v>
      </c>
      <c r="AZ66" s="2" t="s">
        <v>52</v>
      </c>
    </row>
    <row r="67" spans="1:52" ht="30" customHeight="1" x14ac:dyDescent="0.3">
      <c r="A67" s="23" t="s">
        <v>1101</v>
      </c>
      <c r="B67" s="23" t="s">
        <v>1122</v>
      </c>
      <c r="C67" s="23" t="s">
        <v>70</v>
      </c>
      <c r="D67" s="24">
        <v>0.1</v>
      </c>
      <c r="E67" s="26">
        <f>단가대비표!O169</f>
        <v>0</v>
      </c>
      <c r="F67" s="29">
        <f>TRUNC(E67*D67,1)</f>
        <v>0</v>
      </c>
      <c r="G67" s="26">
        <f>단가대비표!P169</f>
        <v>0</v>
      </c>
      <c r="H67" s="29">
        <f>TRUNC(G67*D67,1)</f>
        <v>0</v>
      </c>
      <c r="I67" s="26">
        <f>단가대비표!V169</f>
        <v>0</v>
      </c>
      <c r="J67" s="29">
        <f>TRUNC(I67*D67,1)</f>
        <v>0</v>
      </c>
      <c r="K67" s="26">
        <f t="shared" si="11"/>
        <v>0</v>
      </c>
      <c r="L67" s="29">
        <f t="shared" si="11"/>
        <v>0</v>
      </c>
      <c r="M67" s="23" t="s">
        <v>1123</v>
      </c>
      <c r="N67" s="2" t="s">
        <v>129</v>
      </c>
      <c r="O67" s="2" t="s">
        <v>1124</v>
      </c>
      <c r="P67" s="2" t="s">
        <v>66</v>
      </c>
      <c r="Q67" s="2" t="s">
        <v>66</v>
      </c>
      <c r="R67" s="2" t="s">
        <v>65</v>
      </c>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2" t="s">
        <v>52</v>
      </c>
      <c r="AW67" s="2" t="s">
        <v>1125</v>
      </c>
      <c r="AX67" s="2" t="s">
        <v>52</v>
      </c>
      <c r="AY67" s="2" t="s">
        <v>52</v>
      </c>
      <c r="AZ67" s="2" t="s">
        <v>52</v>
      </c>
    </row>
    <row r="68" spans="1:52" ht="30" customHeight="1" x14ac:dyDescent="0.3">
      <c r="A68" s="23" t="s">
        <v>979</v>
      </c>
      <c r="B68" s="23" t="s">
        <v>52</v>
      </c>
      <c r="C68" s="23" t="s">
        <v>52</v>
      </c>
      <c r="D68" s="24"/>
      <c r="E68" s="26"/>
      <c r="F68" s="29">
        <f>TRUNC(SUMIF(N65:N67, N64, F65:F67),0)</f>
        <v>0</v>
      </c>
      <c r="G68" s="26"/>
      <c r="H68" s="29">
        <f>TRUNC(SUMIF(N65:N67, N64, H65:H67),0)</f>
        <v>0</v>
      </c>
      <c r="I68" s="26"/>
      <c r="J68" s="29">
        <f>TRUNC(SUMIF(N65:N67, N64, J65:J67),0)</f>
        <v>0</v>
      </c>
      <c r="K68" s="26"/>
      <c r="L68" s="29">
        <f>F68+H68+J68</f>
        <v>0</v>
      </c>
      <c r="M68" s="23" t="s">
        <v>52</v>
      </c>
      <c r="N68" s="2" t="s">
        <v>97</v>
      </c>
      <c r="O68" s="2" t="s">
        <v>97</v>
      </c>
      <c r="P68" s="2" t="s">
        <v>52</v>
      </c>
      <c r="Q68" s="2" t="s">
        <v>52</v>
      </c>
      <c r="R68" s="2" t="s">
        <v>52</v>
      </c>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2" t="s">
        <v>52</v>
      </c>
      <c r="AW68" s="2" t="s">
        <v>52</v>
      </c>
      <c r="AX68" s="2" t="s">
        <v>52</v>
      </c>
      <c r="AY68" s="2" t="s">
        <v>52</v>
      </c>
      <c r="AZ68" s="2" t="s">
        <v>52</v>
      </c>
    </row>
    <row r="69" spans="1:52" ht="30" customHeight="1" x14ac:dyDescent="0.3">
      <c r="A69" s="24"/>
      <c r="B69" s="24"/>
      <c r="C69" s="24"/>
      <c r="D69" s="24"/>
      <c r="E69" s="26"/>
      <c r="F69" s="29"/>
      <c r="G69" s="26"/>
      <c r="H69" s="29"/>
      <c r="I69" s="26"/>
      <c r="J69" s="29"/>
      <c r="K69" s="26"/>
      <c r="L69" s="29"/>
      <c r="M69" s="24"/>
    </row>
    <row r="70" spans="1:52" ht="30" customHeight="1" x14ac:dyDescent="0.3">
      <c r="A70" s="20" t="s">
        <v>1126</v>
      </c>
      <c r="B70" s="21"/>
      <c r="C70" s="21"/>
      <c r="D70" s="21"/>
      <c r="E70" s="25"/>
      <c r="F70" s="28"/>
      <c r="G70" s="25"/>
      <c r="H70" s="28"/>
      <c r="I70" s="25"/>
      <c r="J70" s="28"/>
      <c r="K70" s="25"/>
      <c r="L70" s="28"/>
      <c r="M70" s="22"/>
      <c r="N70" s="1" t="s">
        <v>134</v>
      </c>
    </row>
    <row r="71" spans="1:52" ht="30" customHeight="1" x14ac:dyDescent="0.3">
      <c r="A71" s="23" t="s">
        <v>1127</v>
      </c>
      <c r="B71" s="23" t="s">
        <v>1128</v>
      </c>
      <c r="C71" s="23" t="s">
        <v>70</v>
      </c>
      <c r="D71" s="24">
        <v>2.1</v>
      </c>
      <c r="E71" s="26">
        <f>단가대비표!O51</f>
        <v>0</v>
      </c>
      <c r="F71" s="29">
        <f>TRUNC(E71*D71,1)</f>
        <v>0</v>
      </c>
      <c r="G71" s="26">
        <f>단가대비표!P51</f>
        <v>0</v>
      </c>
      <c r="H71" s="29">
        <f>TRUNC(G71*D71,1)</f>
        <v>0</v>
      </c>
      <c r="I71" s="26">
        <f>단가대비표!V51</f>
        <v>0</v>
      </c>
      <c r="J71" s="29">
        <f>TRUNC(I71*D71,1)</f>
        <v>0</v>
      </c>
      <c r="K71" s="26">
        <f>TRUNC(E71+G71+I71,1)</f>
        <v>0</v>
      </c>
      <c r="L71" s="29">
        <f>TRUNC(F71+H71+J71,1)</f>
        <v>0</v>
      </c>
      <c r="M71" s="23" t="s">
        <v>1129</v>
      </c>
      <c r="N71" s="2" t="s">
        <v>134</v>
      </c>
      <c r="O71" s="2" t="s">
        <v>1130</v>
      </c>
      <c r="P71" s="2" t="s">
        <v>66</v>
      </c>
      <c r="Q71" s="2" t="s">
        <v>66</v>
      </c>
      <c r="R71" s="2" t="s">
        <v>65</v>
      </c>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2" t="s">
        <v>52</v>
      </c>
      <c r="AW71" s="2" t="s">
        <v>1131</v>
      </c>
      <c r="AX71" s="2" t="s">
        <v>52</v>
      </c>
      <c r="AY71" s="2" t="s">
        <v>52</v>
      </c>
      <c r="AZ71" s="2" t="s">
        <v>52</v>
      </c>
    </row>
    <row r="72" spans="1:52" ht="30" customHeight="1" x14ac:dyDescent="0.3">
      <c r="A72" s="23" t="s">
        <v>1132</v>
      </c>
      <c r="B72" s="23" t="s">
        <v>1133</v>
      </c>
      <c r="C72" s="23" t="s">
        <v>1134</v>
      </c>
      <c r="D72" s="24">
        <v>1</v>
      </c>
      <c r="E72" s="26">
        <f>단가대비표!O144</f>
        <v>0</v>
      </c>
      <c r="F72" s="29">
        <f>TRUNC(E72*D72,1)</f>
        <v>0</v>
      </c>
      <c r="G72" s="26">
        <f>단가대비표!P144</f>
        <v>0</v>
      </c>
      <c r="H72" s="29">
        <f>TRUNC(G72*D72,1)</f>
        <v>0</v>
      </c>
      <c r="I72" s="26">
        <f>단가대비표!V144</f>
        <v>0</v>
      </c>
      <c r="J72" s="29">
        <f>TRUNC(I72*D72,1)</f>
        <v>0</v>
      </c>
      <c r="K72" s="26">
        <f>TRUNC(E72+G72+I72,1)</f>
        <v>0</v>
      </c>
      <c r="L72" s="29">
        <f>TRUNC(F72+H72+J72,1)</f>
        <v>0</v>
      </c>
      <c r="M72" s="23" t="s">
        <v>1135</v>
      </c>
      <c r="N72" s="2" t="s">
        <v>134</v>
      </c>
      <c r="O72" s="2" t="s">
        <v>1136</v>
      </c>
      <c r="P72" s="2" t="s">
        <v>66</v>
      </c>
      <c r="Q72" s="2" t="s">
        <v>66</v>
      </c>
      <c r="R72" s="2" t="s">
        <v>65</v>
      </c>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2" t="s">
        <v>52</v>
      </c>
      <c r="AW72" s="2" t="s">
        <v>1137</v>
      </c>
      <c r="AX72" s="2" t="s">
        <v>52</v>
      </c>
      <c r="AY72" s="2" t="s">
        <v>52</v>
      </c>
      <c r="AZ72" s="2" t="s">
        <v>52</v>
      </c>
    </row>
    <row r="73" spans="1:52" ht="30" customHeight="1" x14ac:dyDescent="0.3">
      <c r="A73" s="23" t="s">
        <v>979</v>
      </c>
      <c r="B73" s="23" t="s">
        <v>52</v>
      </c>
      <c r="C73" s="23" t="s">
        <v>52</v>
      </c>
      <c r="D73" s="24"/>
      <c r="E73" s="26"/>
      <c r="F73" s="29">
        <f>TRUNC(SUMIF(N71:N72, N70, F71:F72),0)</f>
        <v>0</v>
      </c>
      <c r="G73" s="26"/>
      <c r="H73" s="29">
        <f>TRUNC(SUMIF(N71:N72, N70, H71:H72),0)</f>
        <v>0</v>
      </c>
      <c r="I73" s="26"/>
      <c r="J73" s="29">
        <f>TRUNC(SUMIF(N71:N72, N70, J71:J72),0)</f>
        <v>0</v>
      </c>
      <c r="K73" s="26"/>
      <c r="L73" s="29">
        <f>F73+H73+J73</f>
        <v>0</v>
      </c>
      <c r="M73" s="23" t="s">
        <v>52</v>
      </c>
      <c r="N73" s="2" t="s">
        <v>97</v>
      </c>
      <c r="O73" s="2" t="s">
        <v>97</v>
      </c>
      <c r="P73" s="2" t="s">
        <v>52</v>
      </c>
      <c r="Q73" s="2" t="s">
        <v>52</v>
      </c>
      <c r="R73" s="2" t="s">
        <v>52</v>
      </c>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2" t="s">
        <v>52</v>
      </c>
      <c r="AW73" s="2" t="s">
        <v>52</v>
      </c>
      <c r="AX73" s="2" t="s">
        <v>52</v>
      </c>
      <c r="AY73" s="2" t="s">
        <v>52</v>
      </c>
      <c r="AZ73" s="2" t="s">
        <v>52</v>
      </c>
    </row>
    <row r="74" spans="1:52" ht="30" customHeight="1" x14ac:dyDescent="0.3">
      <c r="A74" s="24"/>
      <c r="B74" s="24"/>
      <c r="C74" s="24"/>
      <c r="D74" s="24"/>
      <c r="E74" s="26"/>
      <c r="F74" s="29"/>
      <c r="G74" s="26"/>
      <c r="H74" s="29"/>
      <c r="I74" s="26"/>
      <c r="J74" s="29"/>
      <c r="K74" s="26"/>
      <c r="L74" s="29"/>
      <c r="M74" s="24"/>
    </row>
    <row r="75" spans="1:52" ht="30" customHeight="1" x14ac:dyDescent="0.3">
      <c r="A75" s="20" t="s">
        <v>1138</v>
      </c>
      <c r="B75" s="21"/>
      <c r="C75" s="21"/>
      <c r="D75" s="21"/>
      <c r="E75" s="25"/>
      <c r="F75" s="28"/>
      <c r="G75" s="25"/>
      <c r="H75" s="28"/>
      <c r="I75" s="25"/>
      <c r="J75" s="28"/>
      <c r="K75" s="25"/>
      <c r="L75" s="28"/>
      <c r="M75" s="22"/>
      <c r="N75" s="1" t="s">
        <v>139</v>
      </c>
    </row>
    <row r="76" spans="1:52" ht="30" customHeight="1" x14ac:dyDescent="0.3">
      <c r="A76" s="23" t="s">
        <v>1139</v>
      </c>
      <c r="B76" s="23" t="s">
        <v>1140</v>
      </c>
      <c r="C76" s="23" t="s">
        <v>70</v>
      </c>
      <c r="D76" s="24">
        <v>1.1000000000000001</v>
      </c>
      <c r="E76" s="26">
        <f>단가대비표!O166</f>
        <v>0</v>
      </c>
      <c r="F76" s="29">
        <f>TRUNC(E76*D76,1)</f>
        <v>0</v>
      </c>
      <c r="G76" s="26">
        <f>단가대비표!P166</f>
        <v>0</v>
      </c>
      <c r="H76" s="29">
        <f>TRUNC(G76*D76,1)</f>
        <v>0</v>
      </c>
      <c r="I76" s="26">
        <f>단가대비표!V166</f>
        <v>0</v>
      </c>
      <c r="J76" s="29">
        <f>TRUNC(I76*D76,1)</f>
        <v>0</v>
      </c>
      <c r="K76" s="26">
        <f t="shared" ref="K76:L78" si="12">TRUNC(E76+G76+I76,1)</f>
        <v>0</v>
      </c>
      <c r="L76" s="29">
        <f t="shared" si="12"/>
        <v>0</v>
      </c>
      <c r="M76" s="23" t="s">
        <v>1141</v>
      </c>
      <c r="N76" s="2" t="s">
        <v>139</v>
      </c>
      <c r="O76" s="2" t="s">
        <v>1142</v>
      </c>
      <c r="P76" s="2" t="s">
        <v>66</v>
      </c>
      <c r="Q76" s="2" t="s">
        <v>66</v>
      </c>
      <c r="R76" s="2" t="s">
        <v>65</v>
      </c>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2" t="s">
        <v>52</v>
      </c>
      <c r="AW76" s="2" t="s">
        <v>1143</v>
      </c>
      <c r="AX76" s="2" t="s">
        <v>52</v>
      </c>
      <c r="AY76" s="2" t="s">
        <v>52</v>
      </c>
      <c r="AZ76" s="2" t="s">
        <v>52</v>
      </c>
    </row>
    <row r="77" spans="1:52" ht="30" customHeight="1" x14ac:dyDescent="0.3">
      <c r="A77" s="23" t="s">
        <v>1110</v>
      </c>
      <c r="B77" s="23" t="s">
        <v>1144</v>
      </c>
      <c r="C77" s="23" t="s">
        <v>897</v>
      </c>
      <c r="D77" s="24">
        <v>3.5000000000000003E-2</v>
      </c>
      <c r="E77" s="26">
        <f>단가대비표!O99</f>
        <v>0</v>
      </c>
      <c r="F77" s="29">
        <f>TRUNC(E77*D77,1)</f>
        <v>0</v>
      </c>
      <c r="G77" s="26">
        <f>단가대비표!P99</f>
        <v>0</v>
      </c>
      <c r="H77" s="29">
        <f>TRUNC(G77*D77,1)</f>
        <v>0</v>
      </c>
      <c r="I77" s="26">
        <f>단가대비표!V99</f>
        <v>0</v>
      </c>
      <c r="J77" s="29">
        <f>TRUNC(I77*D77,1)</f>
        <v>0</v>
      </c>
      <c r="K77" s="26">
        <f t="shared" si="12"/>
        <v>0</v>
      </c>
      <c r="L77" s="29">
        <f t="shared" si="12"/>
        <v>0</v>
      </c>
      <c r="M77" s="23" t="s">
        <v>1145</v>
      </c>
      <c r="N77" s="2" t="s">
        <v>139</v>
      </c>
      <c r="O77" s="2" t="s">
        <v>1146</v>
      </c>
      <c r="P77" s="2" t="s">
        <v>66</v>
      </c>
      <c r="Q77" s="2" t="s">
        <v>66</v>
      </c>
      <c r="R77" s="2" t="s">
        <v>65</v>
      </c>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2" t="s">
        <v>52</v>
      </c>
      <c r="AW77" s="2" t="s">
        <v>1147</v>
      </c>
      <c r="AX77" s="2" t="s">
        <v>52</v>
      </c>
      <c r="AY77" s="2" t="s">
        <v>52</v>
      </c>
      <c r="AZ77" s="2" t="s">
        <v>52</v>
      </c>
    </row>
    <row r="78" spans="1:52" ht="30" customHeight="1" x14ac:dyDescent="0.3">
      <c r="A78" s="23" t="s">
        <v>1148</v>
      </c>
      <c r="B78" s="23" t="s">
        <v>1149</v>
      </c>
      <c r="C78" s="23" t="s">
        <v>1134</v>
      </c>
      <c r="D78" s="24">
        <v>1</v>
      </c>
      <c r="E78" s="26">
        <f>단가대비표!O145</f>
        <v>0</v>
      </c>
      <c r="F78" s="29">
        <f>TRUNC(E78*D78,1)</f>
        <v>0</v>
      </c>
      <c r="G78" s="26">
        <f>단가대비표!P145</f>
        <v>0</v>
      </c>
      <c r="H78" s="29">
        <f>TRUNC(G78*D78,1)</f>
        <v>0</v>
      </c>
      <c r="I78" s="26">
        <f>단가대비표!V145</f>
        <v>0</v>
      </c>
      <c r="J78" s="29">
        <f>TRUNC(I78*D78,1)</f>
        <v>0</v>
      </c>
      <c r="K78" s="26">
        <f t="shared" si="12"/>
        <v>0</v>
      </c>
      <c r="L78" s="29">
        <f t="shared" si="12"/>
        <v>0</v>
      </c>
      <c r="M78" s="23" t="s">
        <v>1150</v>
      </c>
      <c r="N78" s="2" t="s">
        <v>139</v>
      </c>
      <c r="O78" s="2" t="s">
        <v>1151</v>
      </c>
      <c r="P78" s="2" t="s">
        <v>66</v>
      </c>
      <c r="Q78" s="2" t="s">
        <v>66</v>
      </c>
      <c r="R78" s="2" t="s">
        <v>65</v>
      </c>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2" t="s">
        <v>52</v>
      </c>
      <c r="AW78" s="2" t="s">
        <v>1152</v>
      </c>
      <c r="AX78" s="2" t="s">
        <v>52</v>
      </c>
      <c r="AY78" s="2" t="s">
        <v>52</v>
      </c>
      <c r="AZ78" s="2" t="s">
        <v>52</v>
      </c>
    </row>
    <row r="79" spans="1:52" ht="30" customHeight="1" x14ac:dyDescent="0.3">
      <c r="A79" s="23" t="s">
        <v>979</v>
      </c>
      <c r="B79" s="23" t="s">
        <v>52</v>
      </c>
      <c r="C79" s="23" t="s">
        <v>52</v>
      </c>
      <c r="D79" s="24"/>
      <c r="E79" s="26"/>
      <c r="F79" s="29">
        <f>TRUNC(SUMIF(N76:N78, N75, F76:F78),0)</f>
        <v>0</v>
      </c>
      <c r="G79" s="26"/>
      <c r="H79" s="29">
        <f>TRUNC(SUMIF(N76:N78, N75, H76:H78),0)</f>
        <v>0</v>
      </c>
      <c r="I79" s="26"/>
      <c r="J79" s="29">
        <f>TRUNC(SUMIF(N76:N78, N75, J76:J78),0)</f>
        <v>0</v>
      </c>
      <c r="K79" s="26"/>
      <c r="L79" s="29">
        <f>F79+H79+J79</f>
        <v>0</v>
      </c>
      <c r="M79" s="23" t="s">
        <v>52</v>
      </c>
      <c r="N79" s="2" t="s">
        <v>97</v>
      </c>
      <c r="O79" s="2" t="s">
        <v>97</v>
      </c>
      <c r="P79" s="2" t="s">
        <v>52</v>
      </c>
      <c r="Q79" s="2" t="s">
        <v>52</v>
      </c>
      <c r="R79" s="2" t="s">
        <v>52</v>
      </c>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2" t="s">
        <v>52</v>
      </c>
      <c r="AW79" s="2" t="s">
        <v>52</v>
      </c>
      <c r="AX79" s="2" t="s">
        <v>52</v>
      </c>
      <c r="AY79" s="2" t="s">
        <v>52</v>
      </c>
      <c r="AZ79" s="2" t="s">
        <v>52</v>
      </c>
    </row>
    <row r="80" spans="1:52" ht="30" customHeight="1" x14ac:dyDescent="0.3">
      <c r="A80" s="24"/>
      <c r="B80" s="24"/>
      <c r="C80" s="24"/>
      <c r="D80" s="24"/>
      <c r="E80" s="26"/>
      <c r="F80" s="29"/>
      <c r="G80" s="26"/>
      <c r="H80" s="29"/>
      <c r="I80" s="26"/>
      <c r="J80" s="29"/>
      <c r="K80" s="26"/>
      <c r="L80" s="29"/>
      <c r="M80" s="24"/>
    </row>
    <row r="81" spans="1:52" ht="30" customHeight="1" x14ac:dyDescent="0.3">
      <c r="A81" s="20" t="s">
        <v>1153</v>
      </c>
      <c r="B81" s="21"/>
      <c r="C81" s="21"/>
      <c r="D81" s="21"/>
      <c r="E81" s="25"/>
      <c r="F81" s="28"/>
      <c r="G81" s="25"/>
      <c r="H81" s="28"/>
      <c r="I81" s="25"/>
      <c r="J81" s="28"/>
      <c r="K81" s="25"/>
      <c r="L81" s="28"/>
      <c r="M81" s="22"/>
      <c r="N81" s="1" t="s">
        <v>149</v>
      </c>
    </row>
    <row r="82" spans="1:52" ht="30" customHeight="1" x14ac:dyDescent="0.3">
      <c r="A82" s="23" t="s">
        <v>1154</v>
      </c>
      <c r="B82" s="23" t="s">
        <v>1155</v>
      </c>
      <c r="C82" s="23" t="s">
        <v>62</v>
      </c>
      <c r="D82" s="24">
        <v>2.2000000000000002</v>
      </c>
      <c r="E82" s="26">
        <f>단가대비표!O59</f>
        <v>0</v>
      </c>
      <c r="F82" s="29">
        <f t="shared" ref="F82:F90" si="13">TRUNC(E82*D82,1)</f>
        <v>0</v>
      </c>
      <c r="G82" s="26">
        <f>단가대비표!P59</f>
        <v>0</v>
      </c>
      <c r="H82" s="29">
        <f t="shared" ref="H82:H90" si="14">TRUNC(G82*D82,1)</f>
        <v>0</v>
      </c>
      <c r="I82" s="26">
        <f>단가대비표!V59</f>
        <v>0</v>
      </c>
      <c r="J82" s="29">
        <f t="shared" ref="J82:J90" si="15">TRUNC(I82*D82,1)</f>
        <v>0</v>
      </c>
      <c r="K82" s="26">
        <f t="shared" ref="K82:K90" si="16">TRUNC(E82+G82+I82,1)</f>
        <v>0</v>
      </c>
      <c r="L82" s="29">
        <f t="shared" ref="L82:L90" si="17">TRUNC(F82+H82+J82,1)</f>
        <v>0</v>
      </c>
      <c r="M82" s="23" t="s">
        <v>1156</v>
      </c>
      <c r="N82" s="2" t="s">
        <v>149</v>
      </c>
      <c r="O82" s="2" t="s">
        <v>1157</v>
      </c>
      <c r="P82" s="2" t="s">
        <v>66</v>
      </c>
      <c r="Q82" s="2" t="s">
        <v>66</v>
      </c>
      <c r="R82" s="2" t="s">
        <v>65</v>
      </c>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2" t="s">
        <v>52</v>
      </c>
      <c r="AW82" s="2" t="s">
        <v>1158</v>
      </c>
      <c r="AX82" s="2" t="s">
        <v>52</v>
      </c>
      <c r="AY82" s="2" t="s">
        <v>52</v>
      </c>
      <c r="AZ82" s="2" t="s">
        <v>52</v>
      </c>
    </row>
    <row r="83" spans="1:52" ht="30" customHeight="1" x14ac:dyDescent="0.3">
      <c r="A83" s="23" t="s">
        <v>1159</v>
      </c>
      <c r="B83" s="23" t="s">
        <v>1160</v>
      </c>
      <c r="C83" s="23" t="s">
        <v>62</v>
      </c>
      <c r="D83" s="24">
        <v>3.22</v>
      </c>
      <c r="E83" s="26">
        <f>단가대비표!O62</f>
        <v>0</v>
      </c>
      <c r="F83" s="29">
        <f t="shared" si="13"/>
        <v>0</v>
      </c>
      <c r="G83" s="26">
        <f>단가대비표!P62</f>
        <v>0</v>
      </c>
      <c r="H83" s="29">
        <f t="shared" si="14"/>
        <v>0</v>
      </c>
      <c r="I83" s="26">
        <f>단가대비표!V62</f>
        <v>0</v>
      </c>
      <c r="J83" s="29">
        <f t="shared" si="15"/>
        <v>0</v>
      </c>
      <c r="K83" s="26">
        <f t="shared" si="16"/>
        <v>0</v>
      </c>
      <c r="L83" s="29">
        <f t="shared" si="17"/>
        <v>0</v>
      </c>
      <c r="M83" s="23" t="s">
        <v>1161</v>
      </c>
      <c r="N83" s="2" t="s">
        <v>149</v>
      </c>
      <c r="O83" s="2" t="s">
        <v>1162</v>
      </c>
      <c r="P83" s="2" t="s">
        <v>66</v>
      </c>
      <c r="Q83" s="2" t="s">
        <v>66</v>
      </c>
      <c r="R83" s="2" t="s">
        <v>65</v>
      </c>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2" t="s">
        <v>52</v>
      </c>
      <c r="AW83" s="2" t="s">
        <v>1163</v>
      </c>
      <c r="AX83" s="2" t="s">
        <v>52</v>
      </c>
      <c r="AY83" s="2" t="s">
        <v>52</v>
      </c>
      <c r="AZ83" s="2" t="s">
        <v>52</v>
      </c>
    </row>
    <row r="84" spans="1:52" ht="30" customHeight="1" x14ac:dyDescent="0.3">
      <c r="A84" s="23" t="s">
        <v>1164</v>
      </c>
      <c r="B84" s="23" t="s">
        <v>1165</v>
      </c>
      <c r="C84" s="23" t="s">
        <v>554</v>
      </c>
      <c r="D84" s="24">
        <v>11</v>
      </c>
      <c r="E84" s="26">
        <f>단가대비표!O56</f>
        <v>0</v>
      </c>
      <c r="F84" s="29">
        <f t="shared" si="13"/>
        <v>0</v>
      </c>
      <c r="G84" s="26">
        <f>단가대비표!P56</f>
        <v>0</v>
      </c>
      <c r="H84" s="29">
        <f t="shared" si="14"/>
        <v>0</v>
      </c>
      <c r="I84" s="26">
        <f>단가대비표!V56</f>
        <v>0</v>
      </c>
      <c r="J84" s="29">
        <f t="shared" si="15"/>
        <v>0</v>
      </c>
      <c r="K84" s="26">
        <f t="shared" si="16"/>
        <v>0</v>
      </c>
      <c r="L84" s="29">
        <f t="shared" si="17"/>
        <v>0</v>
      </c>
      <c r="M84" s="23" t="s">
        <v>1166</v>
      </c>
      <c r="N84" s="2" t="s">
        <v>149</v>
      </c>
      <c r="O84" s="2" t="s">
        <v>1167</v>
      </c>
      <c r="P84" s="2" t="s">
        <v>66</v>
      </c>
      <c r="Q84" s="2" t="s">
        <v>66</v>
      </c>
      <c r="R84" s="2" t="s">
        <v>65</v>
      </c>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2" t="s">
        <v>52</v>
      </c>
      <c r="AW84" s="2" t="s">
        <v>1168</v>
      </c>
      <c r="AX84" s="2" t="s">
        <v>52</v>
      </c>
      <c r="AY84" s="2" t="s">
        <v>52</v>
      </c>
      <c r="AZ84" s="2" t="s">
        <v>52</v>
      </c>
    </row>
    <row r="85" spans="1:52" ht="30" customHeight="1" x14ac:dyDescent="0.3">
      <c r="A85" s="23" t="s">
        <v>1169</v>
      </c>
      <c r="B85" s="23" t="s">
        <v>1170</v>
      </c>
      <c r="C85" s="23" t="s">
        <v>62</v>
      </c>
      <c r="D85" s="24">
        <v>1.4</v>
      </c>
      <c r="E85" s="26">
        <f>단가대비표!O57</f>
        <v>0</v>
      </c>
      <c r="F85" s="29">
        <f t="shared" si="13"/>
        <v>0</v>
      </c>
      <c r="G85" s="26">
        <f>단가대비표!P57</f>
        <v>0</v>
      </c>
      <c r="H85" s="29">
        <f t="shared" si="14"/>
        <v>0</v>
      </c>
      <c r="I85" s="26">
        <f>단가대비표!V57</f>
        <v>0</v>
      </c>
      <c r="J85" s="29">
        <f t="shared" si="15"/>
        <v>0</v>
      </c>
      <c r="K85" s="26">
        <f t="shared" si="16"/>
        <v>0</v>
      </c>
      <c r="L85" s="29">
        <f t="shared" si="17"/>
        <v>0</v>
      </c>
      <c r="M85" s="23" t="s">
        <v>1171</v>
      </c>
      <c r="N85" s="2" t="s">
        <v>149</v>
      </c>
      <c r="O85" s="2" t="s">
        <v>1172</v>
      </c>
      <c r="P85" s="2" t="s">
        <v>66</v>
      </c>
      <c r="Q85" s="2" t="s">
        <v>66</v>
      </c>
      <c r="R85" s="2" t="s">
        <v>65</v>
      </c>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2" t="s">
        <v>52</v>
      </c>
      <c r="AW85" s="2" t="s">
        <v>1173</v>
      </c>
      <c r="AX85" s="2" t="s">
        <v>52</v>
      </c>
      <c r="AY85" s="2" t="s">
        <v>52</v>
      </c>
      <c r="AZ85" s="2" t="s">
        <v>52</v>
      </c>
    </row>
    <row r="86" spans="1:52" ht="30" customHeight="1" x14ac:dyDescent="0.3">
      <c r="A86" s="23" t="s">
        <v>1174</v>
      </c>
      <c r="B86" s="23" t="s">
        <v>1175</v>
      </c>
      <c r="C86" s="23" t="s">
        <v>554</v>
      </c>
      <c r="D86" s="24">
        <v>6</v>
      </c>
      <c r="E86" s="26">
        <f>단가대비표!O126</f>
        <v>0</v>
      </c>
      <c r="F86" s="29">
        <f t="shared" si="13"/>
        <v>0</v>
      </c>
      <c r="G86" s="26">
        <f>단가대비표!P126</f>
        <v>0</v>
      </c>
      <c r="H86" s="29">
        <f t="shared" si="14"/>
        <v>0</v>
      </c>
      <c r="I86" s="26">
        <f>단가대비표!V126</f>
        <v>0</v>
      </c>
      <c r="J86" s="29">
        <f t="shared" si="15"/>
        <v>0</v>
      </c>
      <c r="K86" s="26">
        <f t="shared" si="16"/>
        <v>0</v>
      </c>
      <c r="L86" s="29">
        <f t="shared" si="17"/>
        <v>0</v>
      </c>
      <c r="M86" s="23" t="s">
        <v>1176</v>
      </c>
      <c r="N86" s="2" t="s">
        <v>149</v>
      </c>
      <c r="O86" s="2" t="s">
        <v>1177</v>
      </c>
      <c r="P86" s="2" t="s">
        <v>66</v>
      </c>
      <c r="Q86" s="2" t="s">
        <v>66</v>
      </c>
      <c r="R86" s="2" t="s">
        <v>65</v>
      </c>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2" t="s">
        <v>52</v>
      </c>
      <c r="AW86" s="2" t="s">
        <v>1178</v>
      </c>
      <c r="AX86" s="2" t="s">
        <v>52</v>
      </c>
      <c r="AY86" s="2" t="s">
        <v>52</v>
      </c>
      <c r="AZ86" s="2" t="s">
        <v>52</v>
      </c>
    </row>
    <row r="87" spans="1:52" ht="30" customHeight="1" x14ac:dyDescent="0.3">
      <c r="A87" s="23" t="s">
        <v>1179</v>
      </c>
      <c r="B87" s="23" t="s">
        <v>1180</v>
      </c>
      <c r="C87" s="23" t="s">
        <v>554</v>
      </c>
      <c r="D87" s="24">
        <v>40</v>
      </c>
      <c r="E87" s="26">
        <f>단가대비표!O127</f>
        <v>0</v>
      </c>
      <c r="F87" s="29">
        <f t="shared" si="13"/>
        <v>0</v>
      </c>
      <c r="G87" s="26">
        <f>단가대비표!P127</f>
        <v>0</v>
      </c>
      <c r="H87" s="29">
        <f t="shared" si="14"/>
        <v>0</v>
      </c>
      <c r="I87" s="26">
        <f>단가대비표!V127</f>
        <v>0</v>
      </c>
      <c r="J87" s="29">
        <f t="shared" si="15"/>
        <v>0</v>
      </c>
      <c r="K87" s="26">
        <f t="shared" si="16"/>
        <v>0</v>
      </c>
      <c r="L87" s="29">
        <f t="shared" si="17"/>
        <v>0</v>
      </c>
      <c r="M87" s="23" t="s">
        <v>1181</v>
      </c>
      <c r="N87" s="2" t="s">
        <v>149</v>
      </c>
      <c r="O87" s="2" t="s">
        <v>1182</v>
      </c>
      <c r="P87" s="2" t="s">
        <v>66</v>
      </c>
      <c r="Q87" s="2" t="s">
        <v>66</v>
      </c>
      <c r="R87" s="2" t="s">
        <v>65</v>
      </c>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2" t="s">
        <v>52</v>
      </c>
      <c r="AW87" s="2" t="s">
        <v>1183</v>
      </c>
      <c r="AX87" s="2" t="s">
        <v>52</v>
      </c>
      <c r="AY87" s="2" t="s">
        <v>52</v>
      </c>
      <c r="AZ87" s="2" t="s">
        <v>52</v>
      </c>
    </row>
    <row r="88" spans="1:52" ht="30" customHeight="1" x14ac:dyDescent="0.3">
      <c r="A88" s="23" t="s">
        <v>1179</v>
      </c>
      <c r="B88" s="23" t="s">
        <v>1184</v>
      </c>
      <c r="C88" s="23" t="s">
        <v>554</v>
      </c>
      <c r="D88" s="24">
        <v>80</v>
      </c>
      <c r="E88" s="26">
        <f>단가대비표!O128</f>
        <v>0</v>
      </c>
      <c r="F88" s="29">
        <f t="shared" si="13"/>
        <v>0</v>
      </c>
      <c r="G88" s="26">
        <f>단가대비표!P128</f>
        <v>0</v>
      </c>
      <c r="H88" s="29">
        <f t="shared" si="14"/>
        <v>0</v>
      </c>
      <c r="I88" s="26">
        <f>단가대비표!V128</f>
        <v>0</v>
      </c>
      <c r="J88" s="29">
        <f t="shared" si="15"/>
        <v>0</v>
      </c>
      <c r="K88" s="26">
        <f t="shared" si="16"/>
        <v>0</v>
      </c>
      <c r="L88" s="29">
        <f t="shared" si="17"/>
        <v>0</v>
      </c>
      <c r="M88" s="23" t="s">
        <v>1185</v>
      </c>
      <c r="N88" s="2" t="s">
        <v>149</v>
      </c>
      <c r="O88" s="2" t="s">
        <v>1186</v>
      </c>
      <c r="P88" s="2" t="s">
        <v>66</v>
      </c>
      <c r="Q88" s="2" t="s">
        <v>66</v>
      </c>
      <c r="R88" s="2" t="s">
        <v>65</v>
      </c>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2" t="s">
        <v>52</v>
      </c>
      <c r="AW88" s="2" t="s">
        <v>1187</v>
      </c>
      <c r="AX88" s="2" t="s">
        <v>52</v>
      </c>
      <c r="AY88" s="2" t="s">
        <v>52</v>
      </c>
      <c r="AZ88" s="2" t="s">
        <v>52</v>
      </c>
    </row>
    <row r="89" spans="1:52" ht="30" customHeight="1" x14ac:dyDescent="0.3">
      <c r="A89" s="23" t="s">
        <v>1188</v>
      </c>
      <c r="B89" s="23" t="s">
        <v>1189</v>
      </c>
      <c r="C89" s="23" t="s">
        <v>1190</v>
      </c>
      <c r="D89" s="24">
        <v>0.2</v>
      </c>
      <c r="E89" s="26">
        <f>단가대비표!O115</f>
        <v>0</v>
      </c>
      <c r="F89" s="29">
        <f t="shared" si="13"/>
        <v>0</v>
      </c>
      <c r="G89" s="26">
        <f>단가대비표!P115</f>
        <v>0</v>
      </c>
      <c r="H89" s="29">
        <f t="shared" si="14"/>
        <v>0</v>
      </c>
      <c r="I89" s="26">
        <f>단가대비표!V115</f>
        <v>0</v>
      </c>
      <c r="J89" s="29">
        <f t="shared" si="15"/>
        <v>0</v>
      </c>
      <c r="K89" s="26">
        <f t="shared" si="16"/>
        <v>0</v>
      </c>
      <c r="L89" s="29">
        <f t="shared" si="17"/>
        <v>0</v>
      </c>
      <c r="M89" s="23" t="s">
        <v>1191</v>
      </c>
      <c r="N89" s="2" t="s">
        <v>149</v>
      </c>
      <c r="O89" s="2" t="s">
        <v>1192</v>
      </c>
      <c r="P89" s="2" t="s">
        <v>66</v>
      </c>
      <c r="Q89" s="2" t="s">
        <v>66</v>
      </c>
      <c r="R89" s="2" t="s">
        <v>65</v>
      </c>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2" t="s">
        <v>52</v>
      </c>
      <c r="AW89" s="2" t="s">
        <v>1193</v>
      </c>
      <c r="AX89" s="2" t="s">
        <v>52</v>
      </c>
      <c r="AY89" s="2" t="s">
        <v>52</v>
      </c>
      <c r="AZ89" s="2" t="s">
        <v>52</v>
      </c>
    </row>
    <row r="90" spans="1:52" ht="30" customHeight="1" x14ac:dyDescent="0.3">
      <c r="A90" s="23" t="s">
        <v>1194</v>
      </c>
      <c r="B90" s="23" t="s">
        <v>1195</v>
      </c>
      <c r="C90" s="23" t="s">
        <v>1134</v>
      </c>
      <c r="D90" s="24">
        <v>1</v>
      </c>
      <c r="E90" s="26">
        <f>단가대비표!O140</f>
        <v>0</v>
      </c>
      <c r="F90" s="29">
        <f t="shared" si="13"/>
        <v>0</v>
      </c>
      <c r="G90" s="26">
        <f>단가대비표!P140</f>
        <v>0</v>
      </c>
      <c r="H90" s="29">
        <f t="shared" si="14"/>
        <v>0</v>
      </c>
      <c r="I90" s="26">
        <f>단가대비표!V140</f>
        <v>0</v>
      </c>
      <c r="J90" s="29">
        <f t="shared" si="15"/>
        <v>0</v>
      </c>
      <c r="K90" s="26">
        <f t="shared" si="16"/>
        <v>0</v>
      </c>
      <c r="L90" s="29">
        <f t="shared" si="17"/>
        <v>0</v>
      </c>
      <c r="M90" s="23" t="s">
        <v>1196</v>
      </c>
      <c r="N90" s="2" t="s">
        <v>149</v>
      </c>
      <c r="O90" s="2" t="s">
        <v>1197</v>
      </c>
      <c r="P90" s="2" t="s">
        <v>66</v>
      </c>
      <c r="Q90" s="2" t="s">
        <v>66</v>
      </c>
      <c r="R90" s="2" t="s">
        <v>65</v>
      </c>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2" t="s">
        <v>52</v>
      </c>
      <c r="AW90" s="2" t="s">
        <v>1198</v>
      </c>
      <c r="AX90" s="2" t="s">
        <v>52</v>
      </c>
      <c r="AY90" s="2" t="s">
        <v>52</v>
      </c>
      <c r="AZ90" s="2" t="s">
        <v>52</v>
      </c>
    </row>
    <row r="91" spans="1:52" ht="30" customHeight="1" x14ac:dyDescent="0.3">
      <c r="A91" s="23" t="s">
        <v>979</v>
      </c>
      <c r="B91" s="23" t="s">
        <v>52</v>
      </c>
      <c r="C91" s="23" t="s">
        <v>52</v>
      </c>
      <c r="D91" s="24"/>
      <c r="E91" s="26"/>
      <c r="F91" s="29">
        <f>TRUNC(SUMIF(N82:N90, N81, F82:F90),0)</f>
        <v>0</v>
      </c>
      <c r="G91" s="26"/>
      <c r="H91" s="29">
        <f>TRUNC(SUMIF(N82:N90, N81, H82:H90),0)</f>
        <v>0</v>
      </c>
      <c r="I91" s="26"/>
      <c r="J91" s="29">
        <f>TRUNC(SUMIF(N82:N90, N81, J82:J90),0)</f>
        <v>0</v>
      </c>
      <c r="K91" s="26"/>
      <c r="L91" s="29">
        <f>F91+H91+J91</f>
        <v>0</v>
      </c>
      <c r="M91" s="23" t="s">
        <v>52</v>
      </c>
      <c r="N91" s="2" t="s">
        <v>97</v>
      </c>
      <c r="O91" s="2" t="s">
        <v>97</v>
      </c>
      <c r="P91" s="2" t="s">
        <v>52</v>
      </c>
      <c r="Q91" s="2" t="s">
        <v>52</v>
      </c>
      <c r="R91" s="2" t="s">
        <v>52</v>
      </c>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2" t="s">
        <v>52</v>
      </c>
      <c r="AW91" s="2" t="s">
        <v>52</v>
      </c>
      <c r="AX91" s="2" t="s">
        <v>52</v>
      </c>
      <c r="AY91" s="2" t="s">
        <v>52</v>
      </c>
      <c r="AZ91" s="2" t="s">
        <v>52</v>
      </c>
    </row>
    <row r="92" spans="1:52" ht="30" customHeight="1" x14ac:dyDescent="0.3">
      <c r="A92" s="24"/>
      <c r="B92" s="24"/>
      <c r="C92" s="24"/>
      <c r="D92" s="24"/>
      <c r="E92" s="26"/>
      <c r="F92" s="29"/>
      <c r="G92" s="26"/>
      <c r="H92" s="29"/>
      <c r="I92" s="26"/>
      <c r="J92" s="29"/>
      <c r="K92" s="26"/>
      <c r="L92" s="29"/>
      <c r="M92" s="24"/>
    </row>
    <row r="93" spans="1:52" ht="30" customHeight="1" x14ac:dyDescent="0.3">
      <c r="A93" s="20" t="s">
        <v>1199</v>
      </c>
      <c r="B93" s="21"/>
      <c r="C93" s="21"/>
      <c r="D93" s="21"/>
      <c r="E93" s="25"/>
      <c r="F93" s="28"/>
      <c r="G93" s="25"/>
      <c r="H93" s="28"/>
      <c r="I93" s="25"/>
      <c r="J93" s="28"/>
      <c r="K93" s="25"/>
      <c r="L93" s="28"/>
      <c r="M93" s="22"/>
      <c r="N93" s="1" t="s">
        <v>173</v>
      </c>
    </row>
    <row r="94" spans="1:52" ht="30" customHeight="1" x14ac:dyDescent="0.3">
      <c r="A94" s="23" t="s">
        <v>1200</v>
      </c>
      <c r="B94" s="23" t="s">
        <v>1201</v>
      </c>
      <c r="C94" s="23" t="s">
        <v>70</v>
      </c>
      <c r="D94" s="24">
        <v>1.05</v>
      </c>
      <c r="E94" s="26">
        <f>단가대비표!O202</f>
        <v>0</v>
      </c>
      <c r="F94" s="29">
        <f>TRUNC(E94*D94,1)</f>
        <v>0</v>
      </c>
      <c r="G94" s="26">
        <f>단가대비표!P202</f>
        <v>0</v>
      </c>
      <c r="H94" s="29">
        <f>TRUNC(G94*D94,1)</f>
        <v>0</v>
      </c>
      <c r="I94" s="26">
        <f>단가대비표!V202</f>
        <v>0</v>
      </c>
      <c r="J94" s="29">
        <f>TRUNC(I94*D94,1)</f>
        <v>0</v>
      </c>
      <c r="K94" s="26">
        <f t="shared" ref="K94:L96" si="18">TRUNC(E94+G94+I94,1)</f>
        <v>0</v>
      </c>
      <c r="L94" s="29">
        <f t="shared" si="18"/>
        <v>0</v>
      </c>
      <c r="M94" s="23" t="s">
        <v>1202</v>
      </c>
      <c r="N94" s="2" t="s">
        <v>173</v>
      </c>
      <c r="O94" s="2" t="s">
        <v>1203</v>
      </c>
      <c r="P94" s="2" t="s">
        <v>66</v>
      </c>
      <c r="Q94" s="2" t="s">
        <v>66</v>
      </c>
      <c r="R94" s="2" t="s">
        <v>65</v>
      </c>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2" t="s">
        <v>52</v>
      </c>
      <c r="AW94" s="2" t="s">
        <v>1204</v>
      </c>
      <c r="AX94" s="2" t="s">
        <v>52</v>
      </c>
      <c r="AY94" s="2" t="s">
        <v>52</v>
      </c>
      <c r="AZ94" s="2" t="s">
        <v>52</v>
      </c>
    </row>
    <row r="95" spans="1:52" ht="30" customHeight="1" x14ac:dyDescent="0.3">
      <c r="A95" s="23" t="s">
        <v>1200</v>
      </c>
      <c r="B95" s="23" t="s">
        <v>1205</v>
      </c>
      <c r="C95" s="23" t="s">
        <v>1206</v>
      </c>
      <c r="D95" s="24">
        <v>1</v>
      </c>
      <c r="E95" s="26">
        <f>단가대비표!O203</f>
        <v>0</v>
      </c>
      <c r="F95" s="29">
        <f>TRUNC(E95*D95,1)</f>
        <v>0</v>
      </c>
      <c r="G95" s="26">
        <f>단가대비표!P203</f>
        <v>0</v>
      </c>
      <c r="H95" s="29">
        <f>TRUNC(G95*D95,1)</f>
        <v>0</v>
      </c>
      <c r="I95" s="26">
        <f>단가대비표!V203</f>
        <v>0</v>
      </c>
      <c r="J95" s="29">
        <f>TRUNC(I95*D95,1)</f>
        <v>0</v>
      </c>
      <c r="K95" s="26">
        <f t="shared" si="18"/>
        <v>0</v>
      </c>
      <c r="L95" s="29">
        <f t="shared" si="18"/>
        <v>0</v>
      </c>
      <c r="M95" s="23" t="s">
        <v>1207</v>
      </c>
      <c r="N95" s="2" t="s">
        <v>173</v>
      </c>
      <c r="O95" s="2" t="s">
        <v>1208</v>
      </c>
      <c r="P95" s="2" t="s">
        <v>66</v>
      </c>
      <c r="Q95" s="2" t="s">
        <v>66</v>
      </c>
      <c r="R95" s="2" t="s">
        <v>65</v>
      </c>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2" t="s">
        <v>52</v>
      </c>
      <c r="AW95" s="2" t="s">
        <v>1209</v>
      </c>
      <c r="AX95" s="2" t="s">
        <v>52</v>
      </c>
      <c r="AY95" s="2" t="s">
        <v>52</v>
      </c>
      <c r="AZ95" s="2" t="s">
        <v>52</v>
      </c>
    </row>
    <row r="96" spans="1:52" ht="30" customHeight="1" x14ac:dyDescent="0.3">
      <c r="A96" s="23" t="s">
        <v>1210</v>
      </c>
      <c r="B96" s="23" t="s">
        <v>52</v>
      </c>
      <c r="C96" s="23" t="s">
        <v>70</v>
      </c>
      <c r="D96" s="24">
        <v>1</v>
      </c>
      <c r="E96" s="26">
        <f>일위대가목록!E159</f>
        <v>0</v>
      </c>
      <c r="F96" s="29">
        <f>TRUNC(E96*D96,1)</f>
        <v>0</v>
      </c>
      <c r="G96" s="26">
        <f>일위대가목록!F159</f>
        <v>0</v>
      </c>
      <c r="H96" s="29">
        <f>TRUNC(G96*D96,1)</f>
        <v>0</v>
      </c>
      <c r="I96" s="26">
        <f>일위대가목록!G159</f>
        <v>0</v>
      </c>
      <c r="J96" s="29">
        <f>TRUNC(I96*D96,1)</f>
        <v>0</v>
      </c>
      <c r="K96" s="26">
        <f t="shared" si="18"/>
        <v>0</v>
      </c>
      <c r="L96" s="29">
        <f t="shared" si="18"/>
        <v>0</v>
      </c>
      <c r="M96" s="23" t="s">
        <v>1211</v>
      </c>
      <c r="N96" s="2" t="s">
        <v>173</v>
      </c>
      <c r="O96" s="2" t="s">
        <v>1212</v>
      </c>
      <c r="P96" s="2" t="s">
        <v>65</v>
      </c>
      <c r="Q96" s="2" t="s">
        <v>66</v>
      </c>
      <c r="R96" s="2" t="s">
        <v>66</v>
      </c>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2" t="s">
        <v>52</v>
      </c>
      <c r="AW96" s="2" t="s">
        <v>1213</v>
      </c>
      <c r="AX96" s="2" t="s">
        <v>52</v>
      </c>
      <c r="AY96" s="2" t="s">
        <v>52</v>
      </c>
      <c r="AZ96" s="2" t="s">
        <v>52</v>
      </c>
    </row>
    <row r="97" spans="1:52" ht="30" customHeight="1" x14ac:dyDescent="0.3">
      <c r="A97" s="23" t="s">
        <v>979</v>
      </c>
      <c r="B97" s="23" t="s">
        <v>52</v>
      </c>
      <c r="C97" s="23" t="s">
        <v>52</v>
      </c>
      <c r="D97" s="24"/>
      <c r="E97" s="26"/>
      <c r="F97" s="29">
        <f>TRUNC(SUMIF(N94:N96, N93, F94:F96),0)</f>
        <v>0</v>
      </c>
      <c r="G97" s="26"/>
      <c r="H97" s="29">
        <f>TRUNC(SUMIF(N94:N96, N93, H94:H96),0)</f>
        <v>0</v>
      </c>
      <c r="I97" s="26"/>
      <c r="J97" s="29">
        <f>TRUNC(SUMIF(N94:N96, N93, J94:J96),0)</f>
        <v>0</v>
      </c>
      <c r="K97" s="26"/>
      <c r="L97" s="29">
        <f>F97+H97+J97</f>
        <v>0</v>
      </c>
      <c r="M97" s="23" t="s">
        <v>52</v>
      </c>
      <c r="N97" s="2" t="s">
        <v>97</v>
      </c>
      <c r="O97" s="2" t="s">
        <v>97</v>
      </c>
      <c r="P97" s="2" t="s">
        <v>52</v>
      </c>
      <c r="Q97" s="2" t="s">
        <v>52</v>
      </c>
      <c r="R97" s="2" t="s">
        <v>52</v>
      </c>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2" t="s">
        <v>52</v>
      </c>
      <c r="AW97" s="2" t="s">
        <v>52</v>
      </c>
      <c r="AX97" s="2" t="s">
        <v>52</v>
      </c>
      <c r="AY97" s="2" t="s">
        <v>52</v>
      </c>
      <c r="AZ97" s="2" t="s">
        <v>52</v>
      </c>
    </row>
    <row r="98" spans="1:52" ht="30" customHeight="1" x14ac:dyDescent="0.3">
      <c r="A98" s="24"/>
      <c r="B98" s="24"/>
      <c r="C98" s="24"/>
      <c r="D98" s="24"/>
      <c r="E98" s="26"/>
      <c r="F98" s="29"/>
      <c r="G98" s="26"/>
      <c r="H98" s="29"/>
      <c r="I98" s="26"/>
      <c r="J98" s="29"/>
      <c r="K98" s="26"/>
      <c r="L98" s="29"/>
      <c r="M98" s="24"/>
    </row>
    <row r="99" spans="1:52" ht="30" customHeight="1" x14ac:dyDescent="0.3">
      <c r="A99" s="20" t="s">
        <v>1214</v>
      </c>
      <c r="B99" s="21"/>
      <c r="C99" s="21"/>
      <c r="D99" s="21"/>
      <c r="E99" s="25"/>
      <c r="F99" s="28"/>
      <c r="G99" s="25"/>
      <c r="H99" s="28"/>
      <c r="I99" s="25"/>
      <c r="J99" s="28"/>
      <c r="K99" s="25"/>
      <c r="L99" s="28"/>
      <c r="M99" s="22"/>
      <c r="N99" s="1" t="s">
        <v>177</v>
      </c>
    </row>
    <row r="100" spans="1:52" ht="30" customHeight="1" x14ac:dyDescent="0.3">
      <c r="A100" s="23" t="s">
        <v>1154</v>
      </c>
      <c r="B100" s="23" t="s">
        <v>1215</v>
      </c>
      <c r="C100" s="23" t="s">
        <v>62</v>
      </c>
      <c r="D100" s="24">
        <v>2.2000000000000002</v>
      </c>
      <c r="E100" s="26">
        <f>단가대비표!O60</f>
        <v>0</v>
      </c>
      <c r="F100" s="29">
        <f t="shared" ref="F100:F108" si="19">TRUNC(E100*D100,1)</f>
        <v>0</v>
      </c>
      <c r="G100" s="26">
        <f>단가대비표!P60</f>
        <v>0</v>
      </c>
      <c r="H100" s="29">
        <f t="shared" ref="H100:H108" si="20">TRUNC(G100*D100,1)</f>
        <v>0</v>
      </c>
      <c r="I100" s="26">
        <f>단가대비표!V60</f>
        <v>0</v>
      </c>
      <c r="J100" s="29">
        <f t="shared" ref="J100:J108" si="21">TRUNC(I100*D100,1)</f>
        <v>0</v>
      </c>
      <c r="K100" s="26">
        <f t="shared" ref="K100:K108" si="22">TRUNC(E100+G100+I100,1)</f>
        <v>0</v>
      </c>
      <c r="L100" s="29">
        <f t="shared" ref="L100:L108" si="23">TRUNC(F100+H100+J100,1)</f>
        <v>0</v>
      </c>
      <c r="M100" s="23" t="s">
        <v>1216</v>
      </c>
      <c r="N100" s="2" t="s">
        <v>177</v>
      </c>
      <c r="O100" s="2" t="s">
        <v>1217</v>
      </c>
      <c r="P100" s="2" t="s">
        <v>66</v>
      </c>
      <c r="Q100" s="2" t="s">
        <v>66</v>
      </c>
      <c r="R100" s="2" t="s">
        <v>65</v>
      </c>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2" t="s">
        <v>52</v>
      </c>
      <c r="AW100" s="2" t="s">
        <v>1218</v>
      </c>
      <c r="AX100" s="2" t="s">
        <v>52</v>
      </c>
      <c r="AY100" s="2" t="s">
        <v>52</v>
      </c>
      <c r="AZ100" s="2" t="s">
        <v>52</v>
      </c>
    </row>
    <row r="101" spans="1:52" ht="30" customHeight="1" x14ac:dyDescent="0.3">
      <c r="A101" s="23" t="s">
        <v>1159</v>
      </c>
      <c r="B101" s="23" t="s">
        <v>1219</v>
      </c>
      <c r="C101" s="23" t="s">
        <v>62</v>
      </c>
      <c r="D101" s="24">
        <v>3.22</v>
      </c>
      <c r="E101" s="26">
        <f>단가대비표!O63</f>
        <v>0</v>
      </c>
      <c r="F101" s="29">
        <f t="shared" si="19"/>
        <v>0</v>
      </c>
      <c r="G101" s="26">
        <f>단가대비표!P63</f>
        <v>0</v>
      </c>
      <c r="H101" s="29">
        <f t="shared" si="20"/>
        <v>0</v>
      </c>
      <c r="I101" s="26">
        <f>단가대비표!V63</f>
        <v>0</v>
      </c>
      <c r="J101" s="29">
        <f t="shared" si="21"/>
        <v>0</v>
      </c>
      <c r="K101" s="26">
        <f t="shared" si="22"/>
        <v>0</v>
      </c>
      <c r="L101" s="29">
        <f t="shared" si="23"/>
        <v>0</v>
      </c>
      <c r="M101" s="23" t="s">
        <v>1220</v>
      </c>
      <c r="N101" s="2" t="s">
        <v>177</v>
      </c>
      <c r="O101" s="2" t="s">
        <v>1221</v>
      </c>
      <c r="P101" s="2" t="s">
        <v>66</v>
      </c>
      <c r="Q101" s="2" t="s">
        <v>66</v>
      </c>
      <c r="R101" s="2" t="s">
        <v>65</v>
      </c>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2" t="s">
        <v>52</v>
      </c>
      <c r="AW101" s="2" t="s">
        <v>1222</v>
      </c>
      <c r="AX101" s="2" t="s">
        <v>52</v>
      </c>
      <c r="AY101" s="2" t="s">
        <v>52</v>
      </c>
      <c r="AZ101" s="2" t="s">
        <v>52</v>
      </c>
    </row>
    <row r="102" spans="1:52" ht="30" customHeight="1" x14ac:dyDescent="0.3">
      <c r="A102" s="23" t="s">
        <v>1164</v>
      </c>
      <c r="B102" s="23" t="s">
        <v>1165</v>
      </c>
      <c r="C102" s="23" t="s">
        <v>554</v>
      </c>
      <c r="D102" s="24">
        <v>11</v>
      </c>
      <c r="E102" s="26">
        <f>단가대비표!O56</f>
        <v>0</v>
      </c>
      <c r="F102" s="29">
        <f t="shared" si="19"/>
        <v>0</v>
      </c>
      <c r="G102" s="26">
        <f>단가대비표!P56</f>
        <v>0</v>
      </c>
      <c r="H102" s="29">
        <f t="shared" si="20"/>
        <v>0</v>
      </c>
      <c r="I102" s="26">
        <f>단가대비표!V56</f>
        <v>0</v>
      </c>
      <c r="J102" s="29">
        <f t="shared" si="21"/>
        <v>0</v>
      </c>
      <c r="K102" s="26">
        <f t="shared" si="22"/>
        <v>0</v>
      </c>
      <c r="L102" s="29">
        <f t="shared" si="23"/>
        <v>0</v>
      </c>
      <c r="M102" s="23" t="s">
        <v>1166</v>
      </c>
      <c r="N102" s="2" t="s">
        <v>177</v>
      </c>
      <c r="O102" s="2" t="s">
        <v>1167</v>
      </c>
      <c r="P102" s="2" t="s">
        <v>66</v>
      </c>
      <c r="Q102" s="2" t="s">
        <v>66</v>
      </c>
      <c r="R102" s="2" t="s">
        <v>65</v>
      </c>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2" t="s">
        <v>52</v>
      </c>
      <c r="AW102" s="2" t="s">
        <v>1223</v>
      </c>
      <c r="AX102" s="2" t="s">
        <v>52</v>
      </c>
      <c r="AY102" s="2" t="s">
        <v>52</v>
      </c>
      <c r="AZ102" s="2" t="s">
        <v>52</v>
      </c>
    </row>
    <row r="103" spans="1:52" ht="30" customHeight="1" x14ac:dyDescent="0.3">
      <c r="A103" s="23" t="s">
        <v>1169</v>
      </c>
      <c r="B103" s="23" t="s">
        <v>1170</v>
      </c>
      <c r="C103" s="23" t="s">
        <v>62</v>
      </c>
      <c r="D103" s="24">
        <v>1.4</v>
      </c>
      <c r="E103" s="26">
        <f>단가대비표!O57</f>
        <v>0</v>
      </c>
      <c r="F103" s="29">
        <f t="shared" si="19"/>
        <v>0</v>
      </c>
      <c r="G103" s="26">
        <f>단가대비표!P57</f>
        <v>0</v>
      </c>
      <c r="H103" s="29">
        <f t="shared" si="20"/>
        <v>0</v>
      </c>
      <c r="I103" s="26">
        <f>단가대비표!V57</f>
        <v>0</v>
      </c>
      <c r="J103" s="29">
        <f t="shared" si="21"/>
        <v>0</v>
      </c>
      <c r="K103" s="26">
        <f t="shared" si="22"/>
        <v>0</v>
      </c>
      <c r="L103" s="29">
        <f t="shared" si="23"/>
        <v>0</v>
      </c>
      <c r="M103" s="23" t="s">
        <v>1171</v>
      </c>
      <c r="N103" s="2" t="s">
        <v>177</v>
      </c>
      <c r="O103" s="2" t="s">
        <v>1172</v>
      </c>
      <c r="P103" s="2" t="s">
        <v>66</v>
      </c>
      <c r="Q103" s="2" t="s">
        <v>66</v>
      </c>
      <c r="R103" s="2" t="s">
        <v>65</v>
      </c>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2" t="s">
        <v>52</v>
      </c>
      <c r="AW103" s="2" t="s">
        <v>1224</v>
      </c>
      <c r="AX103" s="2" t="s">
        <v>52</v>
      </c>
      <c r="AY103" s="2" t="s">
        <v>52</v>
      </c>
      <c r="AZ103" s="2" t="s">
        <v>52</v>
      </c>
    </row>
    <row r="104" spans="1:52" ht="30" customHeight="1" x14ac:dyDescent="0.3">
      <c r="A104" s="23" t="s">
        <v>1174</v>
      </c>
      <c r="B104" s="23" t="s">
        <v>1175</v>
      </c>
      <c r="C104" s="23" t="s">
        <v>554</v>
      </c>
      <c r="D104" s="24">
        <v>6</v>
      </c>
      <c r="E104" s="26">
        <f>단가대비표!O126</f>
        <v>0</v>
      </c>
      <c r="F104" s="29">
        <f t="shared" si="19"/>
        <v>0</v>
      </c>
      <c r="G104" s="26">
        <f>단가대비표!P126</f>
        <v>0</v>
      </c>
      <c r="H104" s="29">
        <f t="shared" si="20"/>
        <v>0</v>
      </c>
      <c r="I104" s="26">
        <f>단가대비표!V126</f>
        <v>0</v>
      </c>
      <c r="J104" s="29">
        <f t="shared" si="21"/>
        <v>0</v>
      </c>
      <c r="K104" s="26">
        <f t="shared" si="22"/>
        <v>0</v>
      </c>
      <c r="L104" s="29">
        <f t="shared" si="23"/>
        <v>0</v>
      </c>
      <c r="M104" s="23" t="s">
        <v>1176</v>
      </c>
      <c r="N104" s="2" t="s">
        <v>177</v>
      </c>
      <c r="O104" s="2" t="s">
        <v>1177</v>
      </c>
      <c r="P104" s="2" t="s">
        <v>66</v>
      </c>
      <c r="Q104" s="2" t="s">
        <v>66</v>
      </c>
      <c r="R104" s="2" t="s">
        <v>65</v>
      </c>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2" t="s">
        <v>52</v>
      </c>
      <c r="AW104" s="2" t="s">
        <v>1225</v>
      </c>
      <c r="AX104" s="2" t="s">
        <v>52</v>
      </c>
      <c r="AY104" s="2" t="s">
        <v>52</v>
      </c>
      <c r="AZ104" s="2" t="s">
        <v>52</v>
      </c>
    </row>
    <row r="105" spans="1:52" ht="30" customHeight="1" x14ac:dyDescent="0.3">
      <c r="A105" s="23" t="s">
        <v>1179</v>
      </c>
      <c r="B105" s="23" t="s">
        <v>1180</v>
      </c>
      <c r="C105" s="23" t="s">
        <v>554</v>
      </c>
      <c r="D105" s="24">
        <v>40</v>
      </c>
      <c r="E105" s="26">
        <f>단가대비표!O127</f>
        <v>0</v>
      </c>
      <c r="F105" s="29">
        <f t="shared" si="19"/>
        <v>0</v>
      </c>
      <c r="G105" s="26">
        <f>단가대비표!P127</f>
        <v>0</v>
      </c>
      <c r="H105" s="29">
        <f t="shared" si="20"/>
        <v>0</v>
      </c>
      <c r="I105" s="26">
        <f>단가대비표!V127</f>
        <v>0</v>
      </c>
      <c r="J105" s="29">
        <f t="shared" si="21"/>
        <v>0</v>
      </c>
      <c r="K105" s="26">
        <f t="shared" si="22"/>
        <v>0</v>
      </c>
      <c r="L105" s="29">
        <f t="shared" si="23"/>
        <v>0</v>
      </c>
      <c r="M105" s="23" t="s">
        <v>1181</v>
      </c>
      <c r="N105" s="2" t="s">
        <v>177</v>
      </c>
      <c r="O105" s="2" t="s">
        <v>1182</v>
      </c>
      <c r="P105" s="2" t="s">
        <v>66</v>
      </c>
      <c r="Q105" s="2" t="s">
        <v>66</v>
      </c>
      <c r="R105" s="2" t="s">
        <v>65</v>
      </c>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2" t="s">
        <v>52</v>
      </c>
      <c r="AW105" s="2" t="s">
        <v>1226</v>
      </c>
      <c r="AX105" s="2" t="s">
        <v>52</v>
      </c>
      <c r="AY105" s="2" t="s">
        <v>52</v>
      </c>
      <c r="AZ105" s="2" t="s">
        <v>52</v>
      </c>
    </row>
    <row r="106" spans="1:52" ht="30" customHeight="1" x14ac:dyDescent="0.3">
      <c r="A106" s="23" t="s">
        <v>1179</v>
      </c>
      <c r="B106" s="23" t="s">
        <v>1184</v>
      </c>
      <c r="C106" s="23" t="s">
        <v>554</v>
      </c>
      <c r="D106" s="24">
        <v>80</v>
      </c>
      <c r="E106" s="26">
        <f>단가대비표!O128</f>
        <v>0</v>
      </c>
      <c r="F106" s="29">
        <f t="shared" si="19"/>
        <v>0</v>
      </c>
      <c r="G106" s="26">
        <f>단가대비표!P128</f>
        <v>0</v>
      </c>
      <c r="H106" s="29">
        <f t="shared" si="20"/>
        <v>0</v>
      </c>
      <c r="I106" s="26">
        <f>단가대비표!V128</f>
        <v>0</v>
      </c>
      <c r="J106" s="29">
        <f t="shared" si="21"/>
        <v>0</v>
      </c>
      <c r="K106" s="26">
        <f t="shared" si="22"/>
        <v>0</v>
      </c>
      <c r="L106" s="29">
        <f t="shared" si="23"/>
        <v>0</v>
      </c>
      <c r="M106" s="23" t="s">
        <v>1185</v>
      </c>
      <c r="N106" s="2" t="s">
        <v>177</v>
      </c>
      <c r="O106" s="2" t="s">
        <v>1186</v>
      </c>
      <c r="P106" s="2" t="s">
        <v>66</v>
      </c>
      <c r="Q106" s="2" t="s">
        <v>66</v>
      </c>
      <c r="R106" s="2" t="s">
        <v>65</v>
      </c>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2" t="s">
        <v>52</v>
      </c>
      <c r="AW106" s="2" t="s">
        <v>1227</v>
      </c>
      <c r="AX106" s="2" t="s">
        <v>52</v>
      </c>
      <c r="AY106" s="2" t="s">
        <v>52</v>
      </c>
      <c r="AZ106" s="2" t="s">
        <v>52</v>
      </c>
    </row>
    <row r="107" spans="1:52" ht="30" customHeight="1" x14ac:dyDescent="0.3">
      <c r="A107" s="23" t="s">
        <v>1188</v>
      </c>
      <c r="B107" s="23" t="s">
        <v>1189</v>
      </c>
      <c r="C107" s="23" t="s">
        <v>1190</v>
      </c>
      <c r="D107" s="24">
        <v>0.2</v>
      </c>
      <c r="E107" s="26">
        <f>단가대비표!O115</f>
        <v>0</v>
      </c>
      <c r="F107" s="29">
        <f t="shared" si="19"/>
        <v>0</v>
      </c>
      <c r="G107" s="26">
        <f>단가대비표!P115</f>
        <v>0</v>
      </c>
      <c r="H107" s="29">
        <f t="shared" si="20"/>
        <v>0</v>
      </c>
      <c r="I107" s="26">
        <f>단가대비표!V115</f>
        <v>0</v>
      </c>
      <c r="J107" s="29">
        <f t="shared" si="21"/>
        <v>0</v>
      </c>
      <c r="K107" s="26">
        <f t="shared" si="22"/>
        <v>0</v>
      </c>
      <c r="L107" s="29">
        <f t="shared" si="23"/>
        <v>0</v>
      </c>
      <c r="M107" s="23" t="s">
        <v>1191</v>
      </c>
      <c r="N107" s="2" t="s">
        <v>177</v>
      </c>
      <c r="O107" s="2" t="s">
        <v>1192</v>
      </c>
      <c r="P107" s="2" t="s">
        <v>66</v>
      </c>
      <c r="Q107" s="2" t="s">
        <v>66</v>
      </c>
      <c r="R107" s="2" t="s">
        <v>65</v>
      </c>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2" t="s">
        <v>52</v>
      </c>
      <c r="AW107" s="2" t="s">
        <v>1228</v>
      </c>
      <c r="AX107" s="2" t="s">
        <v>52</v>
      </c>
      <c r="AY107" s="2" t="s">
        <v>52</v>
      </c>
      <c r="AZ107" s="2" t="s">
        <v>52</v>
      </c>
    </row>
    <row r="108" spans="1:52" ht="30" customHeight="1" x14ac:dyDescent="0.3">
      <c r="A108" s="23" t="s">
        <v>1194</v>
      </c>
      <c r="B108" s="23" t="s">
        <v>1195</v>
      </c>
      <c r="C108" s="23" t="s">
        <v>1134</v>
      </c>
      <c r="D108" s="24">
        <v>1</v>
      </c>
      <c r="E108" s="26">
        <f>단가대비표!O140</f>
        <v>0</v>
      </c>
      <c r="F108" s="29">
        <f t="shared" si="19"/>
        <v>0</v>
      </c>
      <c r="G108" s="26">
        <f>단가대비표!P140</f>
        <v>0</v>
      </c>
      <c r="H108" s="29">
        <f t="shared" si="20"/>
        <v>0</v>
      </c>
      <c r="I108" s="26">
        <f>단가대비표!V140</f>
        <v>0</v>
      </c>
      <c r="J108" s="29">
        <f t="shared" si="21"/>
        <v>0</v>
      </c>
      <c r="K108" s="26">
        <f t="shared" si="22"/>
        <v>0</v>
      </c>
      <c r="L108" s="29">
        <f t="shared" si="23"/>
        <v>0</v>
      </c>
      <c r="M108" s="23" t="s">
        <v>1196</v>
      </c>
      <c r="N108" s="2" t="s">
        <v>177</v>
      </c>
      <c r="O108" s="2" t="s">
        <v>1197</v>
      </c>
      <c r="P108" s="2" t="s">
        <v>66</v>
      </c>
      <c r="Q108" s="2" t="s">
        <v>66</v>
      </c>
      <c r="R108" s="2" t="s">
        <v>65</v>
      </c>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2" t="s">
        <v>52</v>
      </c>
      <c r="AW108" s="2" t="s">
        <v>1229</v>
      </c>
      <c r="AX108" s="2" t="s">
        <v>52</v>
      </c>
      <c r="AY108" s="2" t="s">
        <v>52</v>
      </c>
      <c r="AZ108" s="2" t="s">
        <v>52</v>
      </c>
    </row>
    <row r="109" spans="1:52" ht="30" customHeight="1" x14ac:dyDescent="0.3">
      <c r="A109" s="23" t="s">
        <v>979</v>
      </c>
      <c r="B109" s="23" t="s">
        <v>52</v>
      </c>
      <c r="C109" s="23" t="s">
        <v>52</v>
      </c>
      <c r="D109" s="24"/>
      <c r="E109" s="26"/>
      <c r="F109" s="29">
        <f>TRUNC(SUMIF(N100:N108, N99, F100:F108),0)</f>
        <v>0</v>
      </c>
      <c r="G109" s="26"/>
      <c r="H109" s="29">
        <f>TRUNC(SUMIF(N100:N108, N99, H100:H108),0)</f>
        <v>0</v>
      </c>
      <c r="I109" s="26"/>
      <c r="J109" s="29">
        <f>TRUNC(SUMIF(N100:N108, N99, J100:J108),0)</f>
        <v>0</v>
      </c>
      <c r="K109" s="26"/>
      <c r="L109" s="29">
        <f>F109+H109+J109</f>
        <v>0</v>
      </c>
      <c r="M109" s="23" t="s">
        <v>52</v>
      </c>
      <c r="N109" s="2" t="s">
        <v>97</v>
      </c>
      <c r="O109" s="2" t="s">
        <v>97</v>
      </c>
      <c r="P109" s="2" t="s">
        <v>52</v>
      </c>
      <c r="Q109" s="2" t="s">
        <v>52</v>
      </c>
      <c r="R109" s="2" t="s">
        <v>52</v>
      </c>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2" t="s">
        <v>52</v>
      </c>
      <c r="AW109" s="2" t="s">
        <v>52</v>
      </c>
      <c r="AX109" s="2" t="s">
        <v>52</v>
      </c>
      <c r="AY109" s="2" t="s">
        <v>52</v>
      </c>
      <c r="AZ109" s="2" t="s">
        <v>52</v>
      </c>
    </row>
    <row r="110" spans="1:52" ht="30" customHeight="1" x14ac:dyDescent="0.3">
      <c r="A110" s="24"/>
      <c r="B110" s="24"/>
      <c r="C110" s="24"/>
      <c r="D110" s="24"/>
      <c r="E110" s="26"/>
      <c r="F110" s="29"/>
      <c r="G110" s="26"/>
      <c r="H110" s="29"/>
      <c r="I110" s="26"/>
      <c r="J110" s="29"/>
      <c r="K110" s="26"/>
      <c r="L110" s="29"/>
      <c r="M110" s="24"/>
    </row>
    <row r="111" spans="1:52" ht="30" customHeight="1" x14ac:dyDescent="0.3">
      <c r="A111" s="20" t="s">
        <v>1230</v>
      </c>
      <c r="B111" s="21"/>
      <c r="C111" s="21"/>
      <c r="D111" s="21"/>
      <c r="E111" s="25"/>
      <c r="F111" s="28"/>
      <c r="G111" s="25"/>
      <c r="H111" s="28"/>
      <c r="I111" s="25"/>
      <c r="J111" s="28"/>
      <c r="K111" s="25"/>
      <c r="L111" s="28"/>
      <c r="M111" s="22"/>
      <c r="N111" s="1" t="s">
        <v>181</v>
      </c>
    </row>
    <row r="112" spans="1:52" ht="30" customHeight="1" x14ac:dyDescent="0.3">
      <c r="A112" s="23" t="s">
        <v>1154</v>
      </c>
      <c r="B112" s="23" t="s">
        <v>1231</v>
      </c>
      <c r="C112" s="23" t="s">
        <v>62</v>
      </c>
      <c r="D112" s="24">
        <v>2.2000000000000002</v>
      </c>
      <c r="E112" s="26">
        <f>단가대비표!O61</f>
        <v>0</v>
      </c>
      <c r="F112" s="29">
        <f t="shared" ref="F112:F120" si="24">TRUNC(E112*D112,1)</f>
        <v>0</v>
      </c>
      <c r="G112" s="26">
        <f>단가대비표!P61</f>
        <v>0</v>
      </c>
      <c r="H112" s="29">
        <f t="shared" ref="H112:H120" si="25">TRUNC(G112*D112,1)</f>
        <v>0</v>
      </c>
      <c r="I112" s="26">
        <f>단가대비표!V61</f>
        <v>0</v>
      </c>
      <c r="J112" s="29">
        <f t="shared" ref="J112:J120" si="26">TRUNC(I112*D112,1)</f>
        <v>0</v>
      </c>
      <c r="K112" s="26">
        <f t="shared" ref="K112:K120" si="27">TRUNC(E112+G112+I112,1)</f>
        <v>0</v>
      </c>
      <c r="L112" s="29">
        <f t="shared" ref="L112:L120" si="28">TRUNC(F112+H112+J112,1)</f>
        <v>0</v>
      </c>
      <c r="M112" s="23" t="s">
        <v>1232</v>
      </c>
      <c r="N112" s="2" t="s">
        <v>181</v>
      </c>
      <c r="O112" s="2" t="s">
        <v>1233</v>
      </c>
      <c r="P112" s="2" t="s">
        <v>66</v>
      </c>
      <c r="Q112" s="2" t="s">
        <v>66</v>
      </c>
      <c r="R112" s="2" t="s">
        <v>65</v>
      </c>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2" t="s">
        <v>52</v>
      </c>
      <c r="AW112" s="2" t="s">
        <v>1234</v>
      </c>
      <c r="AX112" s="2" t="s">
        <v>52</v>
      </c>
      <c r="AY112" s="2" t="s">
        <v>52</v>
      </c>
      <c r="AZ112" s="2" t="s">
        <v>52</v>
      </c>
    </row>
    <row r="113" spans="1:52" ht="30" customHeight="1" x14ac:dyDescent="0.3">
      <c r="A113" s="23" t="s">
        <v>1159</v>
      </c>
      <c r="B113" s="23" t="s">
        <v>1235</v>
      </c>
      <c r="C113" s="23" t="s">
        <v>62</v>
      </c>
      <c r="D113" s="24">
        <v>3.22</v>
      </c>
      <c r="E113" s="26">
        <f>단가대비표!O64</f>
        <v>0</v>
      </c>
      <c r="F113" s="29">
        <f t="shared" si="24"/>
        <v>0</v>
      </c>
      <c r="G113" s="26">
        <f>단가대비표!P64</f>
        <v>0</v>
      </c>
      <c r="H113" s="29">
        <f t="shared" si="25"/>
        <v>0</v>
      </c>
      <c r="I113" s="26">
        <f>단가대비표!V64</f>
        <v>0</v>
      </c>
      <c r="J113" s="29">
        <f t="shared" si="26"/>
        <v>0</v>
      </c>
      <c r="K113" s="26">
        <f t="shared" si="27"/>
        <v>0</v>
      </c>
      <c r="L113" s="29">
        <f t="shared" si="28"/>
        <v>0</v>
      </c>
      <c r="M113" s="23" t="s">
        <v>1236</v>
      </c>
      <c r="N113" s="2" t="s">
        <v>181</v>
      </c>
      <c r="O113" s="2" t="s">
        <v>1237</v>
      </c>
      <c r="P113" s="2" t="s">
        <v>66</v>
      </c>
      <c r="Q113" s="2" t="s">
        <v>66</v>
      </c>
      <c r="R113" s="2" t="s">
        <v>65</v>
      </c>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2" t="s">
        <v>52</v>
      </c>
      <c r="AW113" s="2" t="s">
        <v>1238</v>
      </c>
      <c r="AX113" s="2" t="s">
        <v>52</v>
      </c>
      <c r="AY113" s="2" t="s">
        <v>52</v>
      </c>
      <c r="AZ113" s="2" t="s">
        <v>52</v>
      </c>
    </row>
    <row r="114" spans="1:52" ht="30" customHeight="1" x14ac:dyDescent="0.3">
      <c r="A114" s="23" t="s">
        <v>1164</v>
      </c>
      <c r="B114" s="23" t="s">
        <v>1165</v>
      </c>
      <c r="C114" s="23" t="s">
        <v>554</v>
      </c>
      <c r="D114" s="24">
        <v>11</v>
      </c>
      <c r="E114" s="26">
        <f>단가대비표!O56</f>
        <v>0</v>
      </c>
      <c r="F114" s="29">
        <f t="shared" si="24"/>
        <v>0</v>
      </c>
      <c r="G114" s="26">
        <f>단가대비표!P56</f>
        <v>0</v>
      </c>
      <c r="H114" s="29">
        <f t="shared" si="25"/>
        <v>0</v>
      </c>
      <c r="I114" s="26">
        <f>단가대비표!V56</f>
        <v>0</v>
      </c>
      <c r="J114" s="29">
        <f t="shared" si="26"/>
        <v>0</v>
      </c>
      <c r="K114" s="26">
        <f t="shared" si="27"/>
        <v>0</v>
      </c>
      <c r="L114" s="29">
        <f t="shared" si="28"/>
        <v>0</v>
      </c>
      <c r="M114" s="23" t="s">
        <v>1166</v>
      </c>
      <c r="N114" s="2" t="s">
        <v>181</v>
      </c>
      <c r="O114" s="2" t="s">
        <v>1167</v>
      </c>
      <c r="P114" s="2" t="s">
        <v>66</v>
      </c>
      <c r="Q114" s="2" t="s">
        <v>66</v>
      </c>
      <c r="R114" s="2" t="s">
        <v>65</v>
      </c>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2" t="s">
        <v>52</v>
      </c>
      <c r="AW114" s="2" t="s">
        <v>1239</v>
      </c>
      <c r="AX114" s="2" t="s">
        <v>52</v>
      </c>
      <c r="AY114" s="2" t="s">
        <v>52</v>
      </c>
      <c r="AZ114" s="2" t="s">
        <v>52</v>
      </c>
    </row>
    <row r="115" spans="1:52" ht="30" customHeight="1" x14ac:dyDescent="0.3">
      <c r="A115" s="23" t="s">
        <v>1169</v>
      </c>
      <c r="B115" s="23" t="s">
        <v>1170</v>
      </c>
      <c r="C115" s="23" t="s">
        <v>62</v>
      </c>
      <c r="D115" s="24">
        <v>1.4</v>
      </c>
      <c r="E115" s="26">
        <f>단가대비표!O57</f>
        <v>0</v>
      </c>
      <c r="F115" s="29">
        <f t="shared" si="24"/>
        <v>0</v>
      </c>
      <c r="G115" s="26">
        <f>단가대비표!P57</f>
        <v>0</v>
      </c>
      <c r="H115" s="29">
        <f t="shared" si="25"/>
        <v>0</v>
      </c>
      <c r="I115" s="26">
        <f>단가대비표!V57</f>
        <v>0</v>
      </c>
      <c r="J115" s="29">
        <f t="shared" si="26"/>
        <v>0</v>
      </c>
      <c r="K115" s="26">
        <f t="shared" si="27"/>
        <v>0</v>
      </c>
      <c r="L115" s="29">
        <f t="shared" si="28"/>
        <v>0</v>
      </c>
      <c r="M115" s="23" t="s">
        <v>1171</v>
      </c>
      <c r="N115" s="2" t="s">
        <v>181</v>
      </c>
      <c r="O115" s="2" t="s">
        <v>1172</v>
      </c>
      <c r="P115" s="2" t="s">
        <v>66</v>
      </c>
      <c r="Q115" s="2" t="s">
        <v>66</v>
      </c>
      <c r="R115" s="2" t="s">
        <v>65</v>
      </c>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2" t="s">
        <v>52</v>
      </c>
      <c r="AW115" s="2" t="s">
        <v>1240</v>
      </c>
      <c r="AX115" s="2" t="s">
        <v>52</v>
      </c>
      <c r="AY115" s="2" t="s">
        <v>52</v>
      </c>
      <c r="AZ115" s="2" t="s">
        <v>52</v>
      </c>
    </row>
    <row r="116" spans="1:52" ht="30" customHeight="1" x14ac:dyDescent="0.3">
      <c r="A116" s="23" t="s">
        <v>1174</v>
      </c>
      <c r="B116" s="23" t="s">
        <v>1175</v>
      </c>
      <c r="C116" s="23" t="s">
        <v>554</v>
      </c>
      <c r="D116" s="24">
        <v>6</v>
      </c>
      <c r="E116" s="26">
        <f>단가대비표!O126</f>
        <v>0</v>
      </c>
      <c r="F116" s="29">
        <f t="shared" si="24"/>
        <v>0</v>
      </c>
      <c r="G116" s="26">
        <f>단가대비표!P126</f>
        <v>0</v>
      </c>
      <c r="H116" s="29">
        <f t="shared" si="25"/>
        <v>0</v>
      </c>
      <c r="I116" s="26">
        <f>단가대비표!V126</f>
        <v>0</v>
      </c>
      <c r="J116" s="29">
        <f t="shared" si="26"/>
        <v>0</v>
      </c>
      <c r="K116" s="26">
        <f t="shared" si="27"/>
        <v>0</v>
      </c>
      <c r="L116" s="29">
        <f t="shared" si="28"/>
        <v>0</v>
      </c>
      <c r="M116" s="23" t="s">
        <v>1176</v>
      </c>
      <c r="N116" s="2" t="s">
        <v>181</v>
      </c>
      <c r="O116" s="2" t="s">
        <v>1177</v>
      </c>
      <c r="P116" s="2" t="s">
        <v>66</v>
      </c>
      <c r="Q116" s="2" t="s">
        <v>66</v>
      </c>
      <c r="R116" s="2" t="s">
        <v>65</v>
      </c>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2" t="s">
        <v>52</v>
      </c>
      <c r="AW116" s="2" t="s">
        <v>1241</v>
      </c>
      <c r="AX116" s="2" t="s">
        <v>52</v>
      </c>
      <c r="AY116" s="2" t="s">
        <v>52</v>
      </c>
      <c r="AZ116" s="2" t="s">
        <v>52</v>
      </c>
    </row>
    <row r="117" spans="1:52" ht="30" customHeight="1" x14ac:dyDescent="0.3">
      <c r="A117" s="23" t="s">
        <v>1179</v>
      </c>
      <c r="B117" s="23" t="s">
        <v>1180</v>
      </c>
      <c r="C117" s="23" t="s">
        <v>554</v>
      </c>
      <c r="D117" s="24">
        <v>40</v>
      </c>
      <c r="E117" s="26">
        <f>단가대비표!O127</f>
        <v>0</v>
      </c>
      <c r="F117" s="29">
        <f t="shared" si="24"/>
        <v>0</v>
      </c>
      <c r="G117" s="26">
        <f>단가대비표!P127</f>
        <v>0</v>
      </c>
      <c r="H117" s="29">
        <f t="shared" si="25"/>
        <v>0</v>
      </c>
      <c r="I117" s="26">
        <f>단가대비표!V127</f>
        <v>0</v>
      </c>
      <c r="J117" s="29">
        <f t="shared" si="26"/>
        <v>0</v>
      </c>
      <c r="K117" s="26">
        <f t="shared" si="27"/>
        <v>0</v>
      </c>
      <c r="L117" s="29">
        <f t="shared" si="28"/>
        <v>0</v>
      </c>
      <c r="M117" s="23" t="s">
        <v>1181</v>
      </c>
      <c r="N117" s="2" t="s">
        <v>181</v>
      </c>
      <c r="O117" s="2" t="s">
        <v>1182</v>
      </c>
      <c r="P117" s="2" t="s">
        <v>66</v>
      </c>
      <c r="Q117" s="2" t="s">
        <v>66</v>
      </c>
      <c r="R117" s="2" t="s">
        <v>65</v>
      </c>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2" t="s">
        <v>52</v>
      </c>
      <c r="AW117" s="2" t="s">
        <v>1242</v>
      </c>
      <c r="AX117" s="2" t="s">
        <v>52</v>
      </c>
      <c r="AY117" s="2" t="s">
        <v>52</v>
      </c>
      <c r="AZ117" s="2" t="s">
        <v>52</v>
      </c>
    </row>
    <row r="118" spans="1:52" ht="30" customHeight="1" x14ac:dyDescent="0.3">
      <c r="A118" s="23" t="s">
        <v>1179</v>
      </c>
      <c r="B118" s="23" t="s">
        <v>1184</v>
      </c>
      <c r="C118" s="23" t="s">
        <v>554</v>
      </c>
      <c r="D118" s="24">
        <v>80</v>
      </c>
      <c r="E118" s="26">
        <f>단가대비표!O128</f>
        <v>0</v>
      </c>
      <c r="F118" s="29">
        <f t="shared" si="24"/>
        <v>0</v>
      </c>
      <c r="G118" s="26">
        <f>단가대비표!P128</f>
        <v>0</v>
      </c>
      <c r="H118" s="29">
        <f t="shared" si="25"/>
        <v>0</v>
      </c>
      <c r="I118" s="26">
        <f>단가대비표!V128</f>
        <v>0</v>
      </c>
      <c r="J118" s="29">
        <f t="shared" si="26"/>
        <v>0</v>
      </c>
      <c r="K118" s="26">
        <f t="shared" si="27"/>
        <v>0</v>
      </c>
      <c r="L118" s="29">
        <f t="shared" si="28"/>
        <v>0</v>
      </c>
      <c r="M118" s="23" t="s">
        <v>1185</v>
      </c>
      <c r="N118" s="2" t="s">
        <v>181</v>
      </c>
      <c r="O118" s="2" t="s">
        <v>1186</v>
      </c>
      <c r="P118" s="2" t="s">
        <v>66</v>
      </c>
      <c r="Q118" s="2" t="s">
        <v>66</v>
      </c>
      <c r="R118" s="2" t="s">
        <v>65</v>
      </c>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2" t="s">
        <v>52</v>
      </c>
      <c r="AW118" s="2" t="s">
        <v>1243</v>
      </c>
      <c r="AX118" s="2" t="s">
        <v>52</v>
      </c>
      <c r="AY118" s="2" t="s">
        <v>52</v>
      </c>
      <c r="AZ118" s="2" t="s">
        <v>52</v>
      </c>
    </row>
    <row r="119" spans="1:52" ht="30" customHeight="1" x14ac:dyDescent="0.3">
      <c r="A119" s="23" t="s">
        <v>1188</v>
      </c>
      <c r="B119" s="23" t="s">
        <v>1189</v>
      </c>
      <c r="C119" s="23" t="s">
        <v>1190</v>
      </c>
      <c r="D119" s="24">
        <v>0.2</v>
      </c>
      <c r="E119" s="26">
        <f>단가대비표!O115</f>
        <v>0</v>
      </c>
      <c r="F119" s="29">
        <f t="shared" si="24"/>
        <v>0</v>
      </c>
      <c r="G119" s="26">
        <f>단가대비표!P115</f>
        <v>0</v>
      </c>
      <c r="H119" s="29">
        <f t="shared" si="25"/>
        <v>0</v>
      </c>
      <c r="I119" s="26">
        <f>단가대비표!V115</f>
        <v>0</v>
      </c>
      <c r="J119" s="29">
        <f t="shared" si="26"/>
        <v>0</v>
      </c>
      <c r="K119" s="26">
        <f t="shared" si="27"/>
        <v>0</v>
      </c>
      <c r="L119" s="29">
        <f t="shared" si="28"/>
        <v>0</v>
      </c>
      <c r="M119" s="23" t="s">
        <v>1191</v>
      </c>
      <c r="N119" s="2" t="s">
        <v>181</v>
      </c>
      <c r="O119" s="2" t="s">
        <v>1192</v>
      </c>
      <c r="P119" s="2" t="s">
        <v>66</v>
      </c>
      <c r="Q119" s="2" t="s">
        <v>66</v>
      </c>
      <c r="R119" s="2" t="s">
        <v>65</v>
      </c>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2" t="s">
        <v>52</v>
      </c>
      <c r="AW119" s="2" t="s">
        <v>1244</v>
      </c>
      <c r="AX119" s="2" t="s">
        <v>52</v>
      </c>
      <c r="AY119" s="2" t="s">
        <v>52</v>
      </c>
      <c r="AZ119" s="2" t="s">
        <v>52</v>
      </c>
    </row>
    <row r="120" spans="1:52" ht="30" customHeight="1" x14ac:dyDescent="0.3">
      <c r="A120" s="23" t="s">
        <v>1194</v>
      </c>
      <c r="B120" s="23" t="s">
        <v>1195</v>
      </c>
      <c r="C120" s="23" t="s">
        <v>1134</v>
      </c>
      <c r="D120" s="24">
        <v>1</v>
      </c>
      <c r="E120" s="26">
        <f>단가대비표!O140</f>
        <v>0</v>
      </c>
      <c r="F120" s="29">
        <f t="shared" si="24"/>
        <v>0</v>
      </c>
      <c r="G120" s="26">
        <f>단가대비표!P140</f>
        <v>0</v>
      </c>
      <c r="H120" s="29">
        <f t="shared" si="25"/>
        <v>0</v>
      </c>
      <c r="I120" s="26">
        <f>단가대비표!V140</f>
        <v>0</v>
      </c>
      <c r="J120" s="29">
        <f t="shared" si="26"/>
        <v>0</v>
      </c>
      <c r="K120" s="26">
        <f t="shared" si="27"/>
        <v>0</v>
      </c>
      <c r="L120" s="29">
        <f t="shared" si="28"/>
        <v>0</v>
      </c>
      <c r="M120" s="23" t="s">
        <v>1196</v>
      </c>
      <c r="N120" s="2" t="s">
        <v>181</v>
      </c>
      <c r="O120" s="2" t="s">
        <v>1197</v>
      </c>
      <c r="P120" s="2" t="s">
        <v>66</v>
      </c>
      <c r="Q120" s="2" t="s">
        <v>66</v>
      </c>
      <c r="R120" s="2" t="s">
        <v>65</v>
      </c>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2" t="s">
        <v>52</v>
      </c>
      <c r="AW120" s="2" t="s">
        <v>1245</v>
      </c>
      <c r="AX120" s="2" t="s">
        <v>52</v>
      </c>
      <c r="AY120" s="2" t="s">
        <v>52</v>
      </c>
      <c r="AZ120" s="2" t="s">
        <v>52</v>
      </c>
    </row>
    <row r="121" spans="1:52" ht="30" customHeight="1" x14ac:dyDescent="0.3">
      <c r="A121" s="23" t="s">
        <v>979</v>
      </c>
      <c r="B121" s="23" t="s">
        <v>52</v>
      </c>
      <c r="C121" s="23" t="s">
        <v>52</v>
      </c>
      <c r="D121" s="24"/>
      <c r="E121" s="26"/>
      <c r="F121" s="29">
        <f>TRUNC(SUMIF(N112:N120, N111, F112:F120),0)</f>
        <v>0</v>
      </c>
      <c r="G121" s="26"/>
      <c r="H121" s="29">
        <f>TRUNC(SUMIF(N112:N120, N111, H112:H120),0)</f>
        <v>0</v>
      </c>
      <c r="I121" s="26"/>
      <c r="J121" s="29">
        <f>TRUNC(SUMIF(N112:N120, N111, J112:J120),0)</f>
        <v>0</v>
      </c>
      <c r="K121" s="26"/>
      <c r="L121" s="29">
        <f>F121+H121+J121</f>
        <v>0</v>
      </c>
      <c r="M121" s="23" t="s">
        <v>52</v>
      </c>
      <c r="N121" s="2" t="s">
        <v>97</v>
      </c>
      <c r="O121" s="2" t="s">
        <v>97</v>
      </c>
      <c r="P121" s="2" t="s">
        <v>52</v>
      </c>
      <c r="Q121" s="2" t="s">
        <v>52</v>
      </c>
      <c r="R121" s="2" t="s">
        <v>52</v>
      </c>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2" t="s">
        <v>52</v>
      </c>
      <c r="AW121" s="2" t="s">
        <v>52</v>
      </c>
      <c r="AX121" s="2" t="s">
        <v>52</v>
      </c>
      <c r="AY121" s="2" t="s">
        <v>52</v>
      </c>
      <c r="AZ121" s="2" t="s">
        <v>52</v>
      </c>
    </row>
    <row r="122" spans="1:52" ht="30" customHeight="1" x14ac:dyDescent="0.3">
      <c r="A122" s="24"/>
      <c r="B122" s="24"/>
      <c r="C122" s="24"/>
      <c r="D122" s="24"/>
      <c r="E122" s="26"/>
      <c r="F122" s="29"/>
      <c r="G122" s="26"/>
      <c r="H122" s="29"/>
      <c r="I122" s="26"/>
      <c r="J122" s="29"/>
      <c r="K122" s="26"/>
      <c r="L122" s="29"/>
      <c r="M122" s="24"/>
    </row>
    <row r="123" spans="1:52" ht="30" customHeight="1" x14ac:dyDescent="0.3">
      <c r="A123" s="20" t="s">
        <v>1246</v>
      </c>
      <c r="B123" s="21"/>
      <c r="C123" s="21"/>
      <c r="D123" s="21"/>
      <c r="E123" s="25"/>
      <c r="F123" s="28"/>
      <c r="G123" s="25"/>
      <c r="H123" s="28"/>
      <c r="I123" s="25"/>
      <c r="J123" s="28"/>
      <c r="K123" s="25"/>
      <c r="L123" s="28"/>
      <c r="M123" s="22"/>
      <c r="N123" s="1" t="s">
        <v>185</v>
      </c>
    </row>
    <row r="124" spans="1:52" ht="30" customHeight="1" x14ac:dyDescent="0.3">
      <c r="A124" s="23" t="s">
        <v>1154</v>
      </c>
      <c r="B124" s="23" t="s">
        <v>1231</v>
      </c>
      <c r="C124" s="23" t="s">
        <v>62</v>
      </c>
      <c r="D124" s="24">
        <v>2.2000000000000002</v>
      </c>
      <c r="E124" s="26">
        <f>단가대비표!O61</f>
        <v>0</v>
      </c>
      <c r="F124" s="29">
        <f t="shared" ref="F124:F132" si="29">TRUNC(E124*D124,1)</f>
        <v>0</v>
      </c>
      <c r="G124" s="26">
        <f>단가대비표!P61</f>
        <v>0</v>
      </c>
      <c r="H124" s="29">
        <f t="shared" ref="H124:H132" si="30">TRUNC(G124*D124,1)</f>
        <v>0</v>
      </c>
      <c r="I124" s="26">
        <f>단가대비표!V61</f>
        <v>0</v>
      </c>
      <c r="J124" s="29">
        <f t="shared" ref="J124:J132" si="31">TRUNC(I124*D124,1)</f>
        <v>0</v>
      </c>
      <c r="K124" s="26">
        <f t="shared" ref="K124:K132" si="32">TRUNC(E124+G124+I124,1)</f>
        <v>0</v>
      </c>
      <c r="L124" s="29">
        <f t="shared" ref="L124:L132" si="33">TRUNC(F124+H124+J124,1)</f>
        <v>0</v>
      </c>
      <c r="M124" s="23" t="s">
        <v>1232</v>
      </c>
      <c r="N124" s="2" t="s">
        <v>185</v>
      </c>
      <c r="O124" s="2" t="s">
        <v>1233</v>
      </c>
      <c r="P124" s="2" t="s">
        <v>66</v>
      </c>
      <c r="Q124" s="2" t="s">
        <v>66</v>
      </c>
      <c r="R124" s="2" t="s">
        <v>65</v>
      </c>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2" t="s">
        <v>52</v>
      </c>
      <c r="AW124" s="2" t="s">
        <v>1247</v>
      </c>
      <c r="AX124" s="2" t="s">
        <v>52</v>
      </c>
      <c r="AY124" s="2" t="s">
        <v>52</v>
      </c>
      <c r="AZ124" s="2" t="s">
        <v>52</v>
      </c>
    </row>
    <row r="125" spans="1:52" ht="30" customHeight="1" x14ac:dyDescent="0.3">
      <c r="A125" s="23" t="s">
        <v>1159</v>
      </c>
      <c r="B125" s="23" t="s">
        <v>1235</v>
      </c>
      <c r="C125" s="23" t="s">
        <v>62</v>
      </c>
      <c r="D125" s="24">
        <v>3.22</v>
      </c>
      <c r="E125" s="26">
        <f>단가대비표!O64</f>
        <v>0</v>
      </c>
      <c r="F125" s="29">
        <f t="shared" si="29"/>
        <v>0</v>
      </c>
      <c r="G125" s="26">
        <f>단가대비표!P64</f>
        <v>0</v>
      </c>
      <c r="H125" s="29">
        <f t="shared" si="30"/>
        <v>0</v>
      </c>
      <c r="I125" s="26">
        <f>단가대비표!V64</f>
        <v>0</v>
      </c>
      <c r="J125" s="29">
        <f t="shared" si="31"/>
        <v>0</v>
      </c>
      <c r="K125" s="26">
        <f t="shared" si="32"/>
        <v>0</v>
      </c>
      <c r="L125" s="29">
        <f t="shared" si="33"/>
        <v>0</v>
      </c>
      <c r="M125" s="23" t="s">
        <v>1236</v>
      </c>
      <c r="N125" s="2" t="s">
        <v>185</v>
      </c>
      <c r="O125" s="2" t="s">
        <v>1237</v>
      </c>
      <c r="P125" s="2" t="s">
        <v>66</v>
      </c>
      <c r="Q125" s="2" t="s">
        <v>66</v>
      </c>
      <c r="R125" s="2" t="s">
        <v>65</v>
      </c>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2" t="s">
        <v>52</v>
      </c>
      <c r="AW125" s="2" t="s">
        <v>1248</v>
      </c>
      <c r="AX125" s="2" t="s">
        <v>52</v>
      </c>
      <c r="AY125" s="2" t="s">
        <v>52</v>
      </c>
      <c r="AZ125" s="2" t="s">
        <v>52</v>
      </c>
    </row>
    <row r="126" spans="1:52" ht="30" customHeight="1" x14ac:dyDescent="0.3">
      <c r="A126" s="23" t="s">
        <v>1164</v>
      </c>
      <c r="B126" s="23" t="s">
        <v>1165</v>
      </c>
      <c r="C126" s="23" t="s">
        <v>554</v>
      </c>
      <c r="D126" s="24">
        <v>11</v>
      </c>
      <c r="E126" s="26">
        <f>단가대비표!O56</f>
        <v>0</v>
      </c>
      <c r="F126" s="29">
        <f t="shared" si="29"/>
        <v>0</v>
      </c>
      <c r="G126" s="26">
        <f>단가대비표!P56</f>
        <v>0</v>
      </c>
      <c r="H126" s="29">
        <f t="shared" si="30"/>
        <v>0</v>
      </c>
      <c r="I126" s="26">
        <f>단가대비표!V56</f>
        <v>0</v>
      </c>
      <c r="J126" s="29">
        <f t="shared" si="31"/>
        <v>0</v>
      </c>
      <c r="K126" s="26">
        <f t="shared" si="32"/>
        <v>0</v>
      </c>
      <c r="L126" s="29">
        <f t="shared" si="33"/>
        <v>0</v>
      </c>
      <c r="M126" s="23" t="s">
        <v>1166</v>
      </c>
      <c r="N126" s="2" t="s">
        <v>185</v>
      </c>
      <c r="O126" s="2" t="s">
        <v>1167</v>
      </c>
      <c r="P126" s="2" t="s">
        <v>66</v>
      </c>
      <c r="Q126" s="2" t="s">
        <v>66</v>
      </c>
      <c r="R126" s="2" t="s">
        <v>65</v>
      </c>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2" t="s">
        <v>52</v>
      </c>
      <c r="AW126" s="2" t="s">
        <v>1249</v>
      </c>
      <c r="AX126" s="2" t="s">
        <v>52</v>
      </c>
      <c r="AY126" s="2" t="s">
        <v>52</v>
      </c>
      <c r="AZ126" s="2" t="s">
        <v>52</v>
      </c>
    </row>
    <row r="127" spans="1:52" ht="30" customHeight="1" x14ac:dyDescent="0.3">
      <c r="A127" s="23" t="s">
        <v>1169</v>
      </c>
      <c r="B127" s="23" t="s">
        <v>1170</v>
      </c>
      <c r="C127" s="23" t="s">
        <v>62</v>
      </c>
      <c r="D127" s="24">
        <v>1.4</v>
      </c>
      <c r="E127" s="26">
        <f>단가대비표!O57</f>
        <v>0</v>
      </c>
      <c r="F127" s="29">
        <f t="shared" si="29"/>
        <v>0</v>
      </c>
      <c r="G127" s="26">
        <f>단가대비표!P57</f>
        <v>0</v>
      </c>
      <c r="H127" s="29">
        <f t="shared" si="30"/>
        <v>0</v>
      </c>
      <c r="I127" s="26">
        <f>단가대비표!V57</f>
        <v>0</v>
      </c>
      <c r="J127" s="29">
        <f t="shared" si="31"/>
        <v>0</v>
      </c>
      <c r="K127" s="26">
        <f t="shared" si="32"/>
        <v>0</v>
      </c>
      <c r="L127" s="29">
        <f t="shared" si="33"/>
        <v>0</v>
      </c>
      <c r="M127" s="23" t="s">
        <v>1171</v>
      </c>
      <c r="N127" s="2" t="s">
        <v>185</v>
      </c>
      <c r="O127" s="2" t="s">
        <v>1172</v>
      </c>
      <c r="P127" s="2" t="s">
        <v>66</v>
      </c>
      <c r="Q127" s="2" t="s">
        <v>66</v>
      </c>
      <c r="R127" s="2" t="s">
        <v>65</v>
      </c>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2" t="s">
        <v>52</v>
      </c>
      <c r="AW127" s="2" t="s">
        <v>1250</v>
      </c>
      <c r="AX127" s="2" t="s">
        <v>52</v>
      </c>
      <c r="AY127" s="2" t="s">
        <v>52</v>
      </c>
      <c r="AZ127" s="2" t="s">
        <v>52</v>
      </c>
    </row>
    <row r="128" spans="1:52" ht="30" customHeight="1" x14ac:dyDescent="0.3">
      <c r="A128" s="23" t="s">
        <v>1174</v>
      </c>
      <c r="B128" s="23" t="s">
        <v>1175</v>
      </c>
      <c r="C128" s="23" t="s">
        <v>554</v>
      </c>
      <c r="D128" s="24">
        <v>6</v>
      </c>
      <c r="E128" s="26">
        <f>단가대비표!O126</f>
        <v>0</v>
      </c>
      <c r="F128" s="29">
        <f t="shared" si="29"/>
        <v>0</v>
      </c>
      <c r="G128" s="26">
        <f>단가대비표!P126</f>
        <v>0</v>
      </c>
      <c r="H128" s="29">
        <f t="shared" si="30"/>
        <v>0</v>
      </c>
      <c r="I128" s="26">
        <f>단가대비표!V126</f>
        <v>0</v>
      </c>
      <c r="J128" s="29">
        <f t="shared" si="31"/>
        <v>0</v>
      </c>
      <c r="K128" s="26">
        <f t="shared" si="32"/>
        <v>0</v>
      </c>
      <c r="L128" s="29">
        <f t="shared" si="33"/>
        <v>0</v>
      </c>
      <c r="M128" s="23" t="s">
        <v>1176</v>
      </c>
      <c r="N128" s="2" t="s">
        <v>185</v>
      </c>
      <c r="O128" s="2" t="s">
        <v>1177</v>
      </c>
      <c r="P128" s="2" t="s">
        <v>66</v>
      </c>
      <c r="Q128" s="2" t="s">
        <v>66</v>
      </c>
      <c r="R128" s="2" t="s">
        <v>65</v>
      </c>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2" t="s">
        <v>52</v>
      </c>
      <c r="AW128" s="2" t="s">
        <v>1251</v>
      </c>
      <c r="AX128" s="2" t="s">
        <v>52</v>
      </c>
      <c r="AY128" s="2" t="s">
        <v>52</v>
      </c>
      <c r="AZ128" s="2" t="s">
        <v>52</v>
      </c>
    </row>
    <row r="129" spans="1:52" ht="30" customHeight="1" x14ac:dyDescent="0.3">
      <c r="A129" s="23" t="s">
        <v>1179</v>
      </c>
      <c r="B129" s="23" t="s">
        <v>1180</v>
      </c>
      <c r="C129" s="23" t="s">
        <v>554</v>
      </c>
      <c r="D129" s="24">
        <v>40</v>
      </c>
      <c r="E129" s="26">
        <f>단가대비표!O127</f>
        <v>0</v>
      </c>
      <c r="F129" s="29">
        <f t="shared" si="29"/>
        <v>0</v>
      </c>
      <c r="G129" s="26">
        <f>단가대비표!P127</f>
        <v>0</v>
      </c>
      <c r="H129" s="29">
        <f t="shared" si="30"/>
        <v>0</v>
      </c>
      <c r="I129" s="26">
        <f>단가대비표!V127</f>
        <v>0</v>
      </c>
      <c r="J129" s="29">
        <f t="shared" si="31"/>
        <v>0</v>
      </c>
      <c r="K129" s="26">
        <f t="shared" si="32"/>
        <v>0</v>
      </c>
      <c r="L129" s="29">
        <f t="shared" si="33"/>
        <v>0</v>
      </c>
      <c r="M129" s="23" t="s">
        <v>1181</v>
      </c>
      <c r="N129" s="2" t="s">
        <v>185</v>
      </c>
      <c r="O129" s="2" t="s">
        <v>1182</v>
      </c>
      <c r="P129" s="2" t="s">
        <v>66</v>
      </c>
      <c r="Q129" s="2" t="s">
        <v>66</v>
      </c>
      <c r="R129" s="2" t="s">
        <v>65</v>
      </c>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2" t="s">
        <v>52</v>
      </c>
      <c r="AW129" s="2" t="s">
        <v>1252</v>
      </c>
      <c r="AX129" s="2" t="s">
        <v>52</v>
      </c>
      <c r="AY129" s="2" t="s">
        <v>52</v>
      </c>
      <c r="AZ129" s="2" t="s">
        <v>52</v>
      </c>
    </row>
    <row r="130" spans="1:52" ht="30" customHeight="1" x14ac:dyDescent="0.3">
      <c r="A130" s="23" t="s">
        <v>1179</v>
      </c>
      <c r="B130" s="23" t="s">
        <v>1184</v>
      </c>
      <c r="C130" s="23" t="s">
        <v>554</v>
      </c>
      <c r="D130" s="24">
        <v>80</v>
      </c>
      <c r="E130" s="26">
        <f>단가대비표!O128</f>
        <v>0</v>
      </c>
      <c r="F130" s="29">
        <f t="shared" si="29"/>
        <v>0</v>
      </c>
      <c r="G130" s="26">
        <f>단가대비표!P128</f>
        <v>0</v>
      </c>
      <c r="H130" s="29">
        <f t="shared" si="30"/>
        <v>0</v>
      </c>
      <c r="I130" s="26">
        <f>단가대비표!V128</f>
        <v>0</v>
      </c>
      <c r="J130" s="29">
        <f t="shared" si="31"/>
        <v>0</v>
      </c>
      <c r="K130" s="26">
        <f t="shared" si="32"/>
        <v>0</v>
      </c>
      <c r="L130" s="29">
        <f t="shared" si="33"/>
        <v>0</v>
      </c>
      <c r="M130" s="23" t="s">
        <v>1185</v>
      </c>
      <c r="N130" s="2" t="s">
        <v>185</v>
      </c>
      <c r="O130" s="2" t="s">
        <v>1186</v>
      </c>
      <c r="P130" s="2" t="s">
        <v>66</v>
      </c>
      <c r="Q130" s="2" t="s">
        <v>66</v>
      </c>
      <c r="R130" s="2" t="s">
        <v>65</v>
      </c>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2" t="s">
        <v>52</v>
      </c>
      <c r="AW130" s="2" t="s">
        <v>1253</v>
      </c>
      <c r="AX130" s="2" t="s">
        <v>52</v>
      </c>
      <c r="AY130" s="2" t="s">
        <v>52</v>
      </c>
      <c r="AZ130" s="2" t="s">
        <v>52</v>
      </c>
    </row>
    <row r="131" spans="1:52" ht="30" customHeight="1" x14ac:dyDescent="0.3">
      <c r="A131" s="23" t="s">
        <v>1188</v>
      </c>
      <c r="B131" s="23" t="s">
        <v>1189</v>
      </c>
      <c r="C131" s="23" t="s">
        <v>1190</v>
      </c>
      <c r="D131" s="24">
        <v>0.2</v>
      </c>
      <c r="E131" s="26">
        <f>단가대비표!O115</f>
        <v>0</v>
      </c>
      <c r="F131" s="29">
        <f t="shared" si="29"/>
        <v>0</v>
      </c>
      <c r="G131" s="26">
        <f>단가대비표!P115</f>
        <v>0</v>
      </c>
      <c r="H131" s="29">
        <f t="shared" si="30"/>
        <v>0</v>
      </c>
      <c r="I131" s="26">
        <f>단가대비표!V115</f>
        <v>0</v>
      </c>
      <c r="J131" s="29">
        <f t="shared" si="31"/>
        <v>0</v>
      </c>
      <c r="K131" s="26">
        <f t="shared" si="32"/>
        <v>0</v>
      </c>
      <c r="L131" s="29">
        <f t="shared" si="33"/>
        <v>0</v>
      </c>
      <c r="M131" s="23" t="s">
        <v>1191</v>
      </c>
      <c r="N131" s="2" t="s">
        <v>185</v>
      </c>
      <c r="O131" s="2" t="s">
        <v>1192</v>
      </c>
      <c r="P131" s="2" t="s">
        <v>66</v>
      </c>
      <c r="Q131" s="2" t="s">
        <v>66</v>
      </c>
      <c r="R131" s="2" t="s">
        <v>65</v>
      </c>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2" t="s">
        <v>52</v>
      </c>
      <c r="AW131" s="2" t="s">
        <v>1254</v>
      </c>
      <c r="AX131" s="2" t="s">
        <v>52</v>
      </c>
      <c r="AY131" s="2" t="s">
        <v>52</v>
      </c>
      <c r="AZ131" s="2" t="s">
        <v>52</v>
      </c>
    </row>
    <row r="132" spans="1:52" ht="30" customHeight="1" x14ac:dyDescent="0.3">
      <c r="A132" s="23" t="s">
        <v>1194</v>
      </c>
      <c r="B132" s="23" t="s">
        <v>1195</v>
      </c>
      <c r="C132" s="23" t="s">
        <v>1134</v>
      </c>
      <c r="D132" s="24">
        <v>1</v>
      </c>
      <c r="E132" s="26">
        <f>단가대비표!O140</f>
        <v>0</v>
      </c>
      <c r="F132" s="29">
        <f t="shared" si="29"/>
        <v>0</v>
      </c>
      <c r="G132" s="26">
        <f>단가대비표!P140</f>
        <v>0</v>
      </c>
      <c r="H132" s="29">
        <f t="shared" si="30"/>
        <v>0</v>
      </c>
      <c r="I132" s="26">
        <f>단가대비표!V140</f>
        <v>0</v>
      </c>
      <c r="J132" s="29">
        <f t="shared" si="31"/>
        <v>0</v>
      </c>
      <c r="K132" s="26">
        <f t="shared" si="32"/>
        <v>0</v>
      </c>
      <c r="L132" s="29">
        <f t="shared" si="33"/>
        <v>0</v>
      </c>
      <c r="M132" s="23" t="s">
        <v>1196</v>
      </c>
      <c r="N132" s="2" t="s">
        <v>185</v>
      </c>
      <c r="O132" s="2" t="s">
        <v>1197</v>
      </c>
      <c r="P132" s="2" t="s">
        <v>66</v>
      </c>
      <c r="Q132" s="2" t="s">
        <v>66</v>
      </c>
      <c r="R132" s="2" t="s">
        <v>65</v>
      </c>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2" t="s">
        <v>52</v>
      </c>
      <c r="AW132" s="2" t="s">
        <v>1255</v>
      </c>
      <c r="AX132" s="2" t="s">
        <v>52</v>
      </c>
      <c r="AY132" s="2" t="s">
        <v>52</v>
      </c>
      <c r="AZ132" s="2" t="s">
        <v>52</v>
      </c>
    </row>
    <row r="133" spans="1:52" ht="30" customHeight="1" x14ac:dyDescent="0.3">
      <c r="A133" s="23" t="s">
        <v>979</v>
      </c>
      <c r="B133" s="23" t="s">
        <v>52</v>
      </c>
      <c r="C133" s="23" t="s">
        <v>52</v>
      </c>
      <c r="D133" s="24"/>
      <c r="E133" s="26"/>
      <c r="F133" s="29">
        <f>TRUNC(SUMIF(N124:N132, N123, F124:F132),0)</f>
        <v>0</v>
      </c>
      <c r="G133" s="26"/>
      <c r="H133" s="29">
        <f>TRUNC(SUMIF(N124:N132, N123, H124:H132),0)</f>
        <v>0</v>
      </c>
      <c r="I133" s="26"/>
      <c r="J133" s="29">
        <f>TRUNC(SUMIF(N124:N132, N123, J124:J132),0)</f>
        <v>0</v>
      </c>
      <c r="K133" s="26"/>
      <c r="L133" s="29">
        <f>F133+H133+J133</f>
        <v>0</v>
      </c>
      <c r="M133" s="23" t="s">
        <v>52</v>
      </c>
      <c r="N133" s="2" t="s">
        <v>97</v>
      </c>
      <c r="O133" s="2" t="s">
        <v>97</v>
      </c>
      <c r="P133" s="2" t="s">
        <v>52</v>
      </c>
      <c r="Q133" s="2" t="s">
        <v>52</v>
      </c>
      <c r="R133" s="2" t="s">
        <v>52</v>
      </c>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2" t="s">
        <v>52</v>
      </c>
      <c r="AW133" s="2" t="s">
        <v>52</v>
      </c>
      <c r="AX133" s="2" t="s">
        <v>52</v>
      </c>
      <c r="AY133" s="2" t="s">
        <v>52</v>
      </c>
      <c r="AZ133" s="2" t="s">
        <v>52</v>
      </c>
    </row>
    <row r="134" spans="1:52" ht="30" customHeight="1" x14ac:dyDescent="0.3">
      <c r="A134" s="24"/>
      <c r="B134" s="24"/>
      <c r="C134" s="24"/>
      <c r="D134" s="24"/>
      <c r="E134" s="26"/>
      <c r="F134" s="29"/>
      <c r="G134" s="26"/>
      <c r="H134" s="29"/>
      <c r="I134" s="26"/>
      <c r="J134" s="29"/>
      <c r="K134" s="26"/>
      <c r="L134" s="29"/>
      <c r="M134" s="24"/>
    </row>
    <row r="135" spans="1:52" ht="30" customHeight="1" x14ac:dyDescent="0.3">
      <c r="A135" s="20" t="s">
        <v>1256</v>
      </c>
      <c r="B135" s="21"/>
      <c r="C135" s="21"/>
      <c r="D135" s="21"/>
      <c r="E135" s="25"/>
      <c r="F135" s="28"/>
      <c r="G135" s="25"/>
      <c r="H135" s="28"/>
      <c r="I135" s="25"/>
      <c r="J135" s="28"/>
      <c r="K135" s="25"/>
      <c r="L135" s="28"/>
      <c r="M135" s="22"/>
      <c r="N135" s="1" t="s">
        <v>189</v>
      </c>
    </row>
    <row r="136" spans="1:52" ht="30" customHeight="1" x14ac:dyDescent="0.3">
      <c r="A136" s="23" t="s">
        <v>1101</v>
      </c>
      <c r="B136" s="23" t="s">
        <v>1102</v>
      </c>
      <c r="C136" s="23" t="s">
        <v>70</v>
      </c>
      <c r="D136" s="24">
        <v>1.05</v>
      </c>
      <c r="E136" s="26">
        <f>단가대비표!O167</f>
        <v>0</v>
      </c>
      <c r="F136" s="29">
        <f>TRUNC(E136*D136,1)</f>
        <v>0</v>
      </c>
      <c r="G136" s="26">
        <f>단가대비표!P167</f>
        <v>0</v>
      </c>
      <c r="H136" s="29">
        <f>TRUNC(G136*D136,1)</f>
        <v>0</v>
      </c>
      <c r="I136" s="26">
        <f>단가대비표!V167</f>
        <v>0</v>
      </c>
      <c r="J136" s="29">
        <f>TRUNC(I136*D136,1)</f>
        <v>0</v>
      </c>
      <c r="K136" s="26">
        <f t="shared" ref="K136:L138" si="34">TRUNC(E136+G136+I136,1)</f>
        <v>0</v>
      </c>
      <c r="L136" s="29">
        <f t="shared" si="34"/>
        <v>0</v>
      </c>
      <c r="M136" s="23" t="s">
        <v>1103</v>
      </c>
      <c r="N136" s="2" t="s">
        <v>189</v>
      </c>
      <c r="O136" s="2" t="s">
        <v>1104</v>
      </c>
      <c r="P136" s="2" t="s">
        <v>66</v>
      </c>
      <c r="Q136" s="2" t="s">
        <v>66</v>
      </c>
      <c r="R136" s="2" t="s">
        <v>65</v>
      </c>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2" t="s">
        <v>52</v>
      </c>
      <c r="AW136" s="2" t="s">
        <v>1257</v>
      </c>
      <c r="AX136" s="2" t="s">
        <v>52</v>
      </c>
      <c r="AY136" s="2" t="s">
        <v>52</v>
      </c>
      <c r="AZ136" s="2" t="s">
        <v>52</v>
      </c>
    </row>
    <row r="137" spans="1:52" ht="30" customHeight="1" x14ac:dyDescent="0.3">
      <c r="A137" s="23" t="s">
        <v>1101</v>
      </c>
      <c r="B137" s="23" t="s">
        <v>1106</v>
      </c>
      <c r="C137" s="23" t="s">
        <v>70</v>
      </c>
      <c r="D137" s="24">
        <v>1</v>
      </c>
      <c r="E137" s="26">
        <f>단가대비표!O168</f>
        <v>0</v>
      </c>
      <c r="F137" s="29">
        <f>TRUNC(E137*D137,1)</f>
        <v>0</v>
      </c>
      <c r="G137" s="26">
        <f>단가대비표!P168</f>
        <v>0</v>
      </c>
      <c r="H137" s="29">
        <f>TRUNC(G137*D137,1)</f>
        <v>0</v>
      </c>
      <c r="I137" s="26">
        <f>단가대비표!V168</f>
        <v>0</v>
      </c>
      <c r="J137" s="29">
        <f>TRUNC(I137*D137,1)</f>
        <v>0</v>
      </c>
      <c r="K137" s="26">
        <f t="shared" si="34"/>
        <v>0</v>
      </c>
      <c r="L137" s="29">
        <f t="shared" si="34"/>
        <v>0</v>
      </c>
      <c r="M137" s="23" t="s">
        <v>1107</v>
      </c>
      <c r="N137" s="2" t="s">
        <v>189</v>
      </c>
      <c r="O137" s="2" t="s">
        <v>1108</v>
      </c>
      <c r="P137" s="2" t="s">
        <v>66</v>
      </c>
      <c r="Q137" s="2" t="s">
        <v>66</v>
      </c>
      <c r="R137" s="2" t="s">
        <v>65</v>
      </c>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2" t="s">
        <v>52</v>
      </c>
      <c r="AW137" s="2" t="s">
        <v>1258</v>
      </c>
      <c r="AX137" s="2" t="s">
        <v>52</v>
      </c>
      <c r="AY137" s="2" t="s">
        <v>52</v>
      </c>
      <c r="AZ137" s="2" t="s">
        <v>52</v>
      </c>
    </row>
    <row r="138" spans="1:52" ht="30" customHeight="1" x14ac:dyDescent="0.3">
      <c r="A138" s="23" t="s">
        <v>1110</v>
      </c>
      <c r="B138" s="23" t="s">
        <v>1111</v>
      </c>
      <c r="C138" s="23" t="s">
        <v>897</v>
      </c>
      <c r="D138" s="24">
        <v>0.4</v>
      </c>
      <c r="E138" s="26">
        <f>단가대비표!O98</f>
        <v>0</v>
      </c>
      <c r="F138" s="29">
        <f>TRUNC(E138*D138,1)</f>
        <v>0</v>
      </c>
      <c r="G138" s="26">
        <f>단가대비표!P98</f>
        <v>0</v>
      </c>
      <c r="H138" s="29">
        <f>TRUNC(G138*D138,1)</f>
        <v>0</v>
      </c>
      <c r="I138" s="26">
        <f>단가대비표!V98</f>
        <v>0</v>
      </c>
      <c r="J138" s="29">
        <f>TRUNC(I138*D138,1)</f>
        <v>0</v>
      </c>
      <c r="K138" s="26">
        <f t="shared" si="34"/>
        <v>0</v>
      </c>
      <c r="L138" s="29">
        <f t="shared" si="34"/>
        <v>0</v>
      </c>
      <c r="M138" s="23" t="s">
        <v>1112</v>
      </c>
      <c r="N138" s="2" t="s">
        <v>189</v>
      </c>
      <c r="O138" s="2" t="s">
        <v>1113</v>
      </c>
      <c r="P138" s="2" t="s">
        <v>66</v>
      </c>
      <c r="Q138" s="2" t="s">
        <v>66</v>
      </c>
      <c r="R138" s="2" t="s">
        <v>65</v>
      </c>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2" t="s">
        <v>52</v>
      </c>
      <c r="AW138" s="2" t="s">
        <v>1259</v>
      </c>
      <c r="AX138" s="2" t="s">
        <v>52</v>
      </c>
      <c r="AY138" s="2" t="s">
        <v>52</v>
      </c>
      <c r="AZ138" s="2" t="s">
        <v>52</v>
      </c>
    </row>
    <row r="139" spans="1:52" ht="30" customHeight="1" x14ac:dyDescent="0.3">
      <c r="A139" s="23" t="s">
        <v>979</v>
      </c>
      <c r="B139" s="23" t="s">
        <v>52</v>
      </c>
      <c r="C139" s="23" t="s">
        <v>52</v>
      </c>
      <c r="D139" s="24"/>
      <c r="E139" s="26"/>
      <c r="F139" s="29">
        <f>TRUNC(SUMIF(N136:N138, N135, F136:F138),0)</f>
        <v>0</v>
      </c>
      <c r="G139" s="26"/>
      <c r="H139" s="29">
        <f>TRUNC(SUMIF(N136:N138, N135, H136:H138),0)</f>
        <v>0</v>
      </c>
      <c r="I139" s="26"/>
      <c r="J139" s="29">
        <f>TRUNC(SUMIF(N136:N138, N135, J136:J138),0)</f>
        <v>0</v>
      </c>
      <c r="K139" s="26"/>
      <c r="L139" s="29">
        <f>F139+H139+J139</f>
        <v>0</v>
      </c>
      <c r="M139" s="23" t="s">
        <v>52</v>
      </c>
      <c r="N139" s="2" t="s">
        <v>97</v>
      </c>
      <c r="O139" s="2" t="s">
        <v>97</v>
      </c>
      <c r="P139" s="2" t="s">
        <v>52</v>
      </c>
      <c r="Q139" s="2" t="s">
        <v>52</v>
      </c>
      <c r="R139" s="2" t="s">
        <v>52</v>
      </c>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2" t="s">
        <v>52</v>
      </c>
      <c r="AW139" s="2" t="s">
        <v>52</v>
      </c>
      <c r="AX139" s="2" t="s">
        <v>52</v>
      </c>
      <c r="AY139" s="2" t="s">
        <v>52</v>
      </c>
      <c r="AZ139" s="2" t="s">
        <v>52</v>
      </c>
    </row>
    <row r="140" spans="1:52" ht="30" customHeight="1" x14ac:dyDescent="0.3">
      <c r="A140" s="24"/>
      <c r="B140" s="24"/>
      <c r="C140" s="24"/>
      <c r="D140" s="24"/>
      <c r="E140" s="26"/>
      <c r="F140" s="29"/>
      <c r="G140" s="26"/>
      <c r="H140" s="29"/>
      <c r="I140" s="26"/>
      <c r="J140" s="29"/>
      <c r="K140" s="26"/>
      <c r="L140" s="29"/>
      <c r="M140" s="24"/>
    </row>
    <row r="141" spans="1:52" ht="30" customHeight="1" x14ac:dyDescent="0.3">
      <c r="A141" s="20" t="s">
        <v>1260</v>
      </c>
      <c r="B141" s="21"/>
      <c r="C141" s="21"/>
      <c r="D141" s="21"/>
      <c r="E141" s="25"/>
      <c r="F141" s="28"/>
      <c r="G141" s="25"/>
      <c r="H141" s="28"/>
      <c r="I141" s="25"/>
      <c r="J141" s="28"/>
      <c r="K141" s="25"/>
      <c r="L141" s="28"/>
      <c r="M141" s="22"/>
      <c r="N141" s="1" t="s">
        <v>193</v>
      </c>
    </row>
    <row r="142" spans="1:52" ht="30" customHeight="1" x14ac:dyDescent="0.3">
      <c r="A142" s="23" t="s">
        <v>1101</v>
      </c>
      <c r="B142" s="23" t="s">
        <v>1102</v>
      </c>
      <c r="C142" s="23" t="s">
        <v>70</v>
      </c>
      <c r="D142" s="24">
        <v>1.05</v>
      </c>
      <c r="E142" s="26">
        <f>단가대비표!O167</f>
        <v>0</v>
      </c>
      <c r="F142" s="29">
        <f>TRUNC(E142*D142,1)</f>
        <v>0</v>
      </c>
      <c r="G142" s="26">
        <f>단가대비표!P167</f>
        <v>0</v>
      </c>
      <c r="H142" s="29">
        <f>TRUNC(G142*D142,1)</f>
        <v>0</v>
      </c>
      <c r="I142" s="26">
        <f>단가대비표!V167</f>
        <v>0</v>
      </c>
      <c r="J142" s="29">
        <f>TRUNC(I142*D142,1)</f>
        <v>0</v>
      </c>
      <c r="K142" s="26">
        <f t="shared" ref="K142:L144" si="35">TRUNC(E142+G142+I142,1)</f>
        <v>0</v>
      </c>
      <c r="L142" s="29">
        <f t="shared" si="35"/>
        <v>0</v>
      </c>
      <c r="M142" s="23" t="s">
        <v>1103</v>
      </c>
      <c r="N142" s="2" t="s">
        <v>193</v>
      </c>
      <c r="O142" s="2" t="s">
        <v>1104</v>
      </c>
      <c r="P142" s="2" t="s">
        <v>66</v>
      </c>
      <c r="Q142" s="2" t="s">
        <v>66</v>
      </c>
      <c r="R142" s="2" t="s">
        <v>65</v>
      </c>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2" t="s">
        <v>52</v>
      </c>
      <c r="AW142" s="2" t="s">
        <v>1261</v>
      </c>
      <c r="AX142" s="2" t="s">
        <v>52</v>
      </c>
      <c r="AY142" s="2" t="s">
        <v>52</v>
      </c>
      <c r="AZ142" s="2" t="s">
        <v>52</v>
      </c>
    </row>
    <row r="143" spans="1:52" ht="30" customHeight="1" x14ac:dyDescent="0.3">
      <c r="A143" s="23" t="s">
        <v>1101</v>
      </c>
      <c r="B143" s="23" t="s">
        <v>1106</v>
      </c>
      <c r="C143" s="23" t="s">
        <v>70</v>
      </c>
      <c r="D143" s="24">
        <v>1</v>
      </c>
      <c r="E143" s="26">
        <f>단가대비표!O168</f>
        <v>0</v>
      </c>
      <c r="F143" s="29">
        <f>TRUNC(E143*D143,1)</f>
        <v>0</v>
      </c>
      <c r="G143" s="26">
        <f>단가대비표!P168</f>
        <v>0</v>
      </c>
      <c r="H143" s="29">
        <f>TRUNC(G143*D143,1)</f>
        <v>0</v>
      </c>
      <c r="I143" s="26">
        <f>단가대비표!V168</f>
        <v>0</v>
      </c>
      <c r="J143" s="29">
        <f>TRUNC(I143*D143,1)</f>
        <v>0</v>
      </c>
      <c r="K143" s="26">
        <f t="shared" si="35"/>
        <v>0</v>
      </c>
      <c r="L143" s="29">
        <f t="shared" si="35"/>
        <v>0</v>
      </c>
      <c r="M143" s="23" t="s">
        <v>1107</v>
      </c>
      <c r="N143" s="2" t="s">
        <v>193</v>
      </c>
      <c r="O143" s="2" t="s">
        <v>1108</v>
      </c>
      <c r="P143" s="2" t="s">
        <v>66</v>
      </c>
      <c r="Q143" s="2" t="s">
        <v>66</v>
      </c>
      <c r="R143" s="2" t="s">
        <v>65</v>
      </c>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2" t="s">
        <v>52</v>
      </c>
      <c r="AW143" s="2" t="s">
        <v>1262</v>
      </c>
      <c r="AX143" s="2" t="s">
        <v>52</v>
      </c>
      <c r="AY143" s="2" t="s">
        <v>52</v>
      </c>
      <c r="AZ143" s="2" t="s">
        <v>52</v>
      </c>
    </row>
    <row r="144" spans="1:52" ht="30" customHeight="1" x14ac:dyDescent="0.3">
      <c r="A144" s="23" t="s">
        <v>1110</v>
      </c>
      <c r="B144" s="23" t="s">
        <v>1111</v>
      </c>
      <c r="C144" s="23" t="s">
        <v>897</v>
      </c>
      <c r="D144" s="24">
        <v>0.4</v>
      </c>
      <c r="E144" s="26">
        <f>단가대비표!O98</f>
        <v>0</v>
      </c>
      <c r="F144" s="29">
        <f>TRUNC(E144*D144,1)</f>
        <v>0</v>
      </c>
      <c r="G144" s="26">
        <f>단가대비표!P98</f>
        <v>0</v>
      </c>
      <c r="H144" s="29">
        <f>TRUNC(G144*D144,1)</f>
        <v>0</v>
      </c>
      <c r="I144" s="26">
        <f>단가대비표!V98</f>
        <v>0</v>
      </c>
      <c r="J144" s="29">
        <f>TRUNC(I144*D144,1)</f>
        <v>0</v>
      </c>
      <c r="K144" s="26">
        <f t="shared" si="35"/>
        <v>0</v>
      </c>
      <c r="L144" s="29">
        <f t="shared" si="35"/>
        <v>0</v>
      </c>
      <c r="M144" s="23" t="s">
        <v>1112</v>
      </c>
      <c r="N144" s="2" t="s">
        <v>193</v>
      </c>
      <c r="O144" s="2" t="s">
        <v>1113</v>
      </c>
      <c r="P144" s="2" t="s">
        <v>66</v>
      </c>
      <c r="Q144" s="2" t="s">
        <v>66</v>
      </c>
      <c r="R144" s="2" t="s">
        <v>65</v>
      </c>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2" t="s">
        <v>52</v>
      </c>
      <c r="AW144" s="2" t="s">
        <v>1263</v>
      </c>
      <c r="AX144" s="2" t="s">
        <v>52</v>
      </c>
      <c r="AY144" s="2" t="s">
        <v>52</v>
      </c>
      <c r="AZ144" s="2" t="s">
        <v>52</v>
      </c>
    </row>
    <row r="145" spans="1:52" ht="30" customHeight="1" x14ac:dyDescent="0.3">
      <c r="A145" s="23" t="s">
        <v>979</v>
      </c>
      <c r="B145" s="23" t="s">
        <v>52</v>
      </c>
      <c r="C145" s="23" t="s">
        <v>52</v>
      </c>
      <c r="D145" s="24"/>
      <c r="E145" s="26"/>
      <c r="F145" s="29">
        <f>TRUNC(SUMIF(N142:N144, N141, F142:F144),0)</f>
        <v>0</v>
      </c>
      <c r="G145" s="26"/>
      <c r="H145" s="29">
        <f>TRUNC(SUMIF(N142:N144, N141, H142:H144),0)</f>
        <v>0</v>
      </c>
      <c r="I145" s="26"/>
      <c r="J145" s="29">
        <f>TRUNC(SUMIF(N142:N144, N141, J142:J144),0)</f>
        <v>0</v>
      </c>
      <c r="K145" s="26"/>
      <c r="L145" s="29">
        <f>F145+H145+J145</f>
        <v>0</v>
      </c>
      <c r="M145" s="23" t="s">
        <v>52</v>
      </c>
      <c r="N145" s="2" t="s">
        <v>97</v>
      </c>
      <c r="O145" s="2" t="s">
        <v>97</v>
      </c>
      <c r="P145" s="2" t="s">
        <v>52</v>
      </c>
      <c r="Q145" s="2" t="s">
        <v>52</v>
      </c>
      <c r="R145" s="2" t="s">
        <v>52</v>
      </c>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2" t="s">
        <v>52</v>
      </c>
      <c r="AW145" s="2" t="s">
        <v>52</v>
      </c>
      <c r="AX145" s="2" t="s">
        <v>52</v>
      </c>
      <c r="AY145" s="2" t="s">
        <v>52</v>
      </c>
      <c r="AZ145" s="2" t="s">
        <v>52</v>
      </c>
    </row>
    <row r="146" spans="1:52" ht="30" customHeight="1" x14ac:dyDescent="0.3">
      <c r="A146" s="24"/>
      <c r="B146" s="24"/>
      <c r="C146" s="24"/>
      <c r="D146" s="24"/>
      <c r="E146" s="26"/>
      <c r="F146" s="29"/>
      <c r="G146" s="26"/>
      <c r="H146" s="29"/>
      <c r="I146" s="26"/>
      <c r="J146" s="29"/>
      <c r="K146" s="26"/>
      <c r="L146" s="29"/>
      <c r="M146" s="24"/>
    </row>
    <row r="147" spans="1:52" ht="30" customHeight="1" x14ac:dyDescent="0.3">
      <c r="A147" s="20" t="s">
        <v>1264</v>
      </c>
      <c r="B147" s="21"/>
      <c r="C147" s="21"/>
      <c r="D147" s="21"/>
      <c r="E147" s="25"/>
      <c r="F147" s="28"/>
      <c r="G147" s="25"/>
      <c r="H147" s="28"/>
      <c r="I147" s="25"/>
      <c r="J147" s="28"/>
      <c r="K147" s="25"/>
      <c r="L147" s="28"/>
      <c r="M147" s="22"/>
      <c r="N147" s="1" t="s">
        <v>197</v>
      </c>
    </row>
    <row r="148" spans="1:52" ht="30" customHeight="1" x14ac:dyDescent="0.3">
      <c r="A148" s="23" t="s">
        <v>1101</v>
      </c>
      <c r="B148" s="23" t="s">
        <v>1102</v>
      </c>
      <c r="C148" s="23" t="s">
        <v>70</v>
      </c>
      <c r="D148" s="24">
        <v>1.05</v>
      </c>
      <c r="E148" s="26">
        <f>단가대비표!O167</f>
        <v>0</v>
      </c>
      <c r="F148" s="29">
        <f>TRUNC(E148*D148,1)</f>
        <v>0</v>
      </c>
      <c r="G148" s="26">
        <f>단가대비표!P167</f>
        <v>0</v>
      </c>
      <c r="H148" s="29">
        <f>TRUNC(G148*D148,1)</f>
        <v>0</v>
      </c>
      <c r="I148" s="26">
        <f>단가대비표!V167</f>
        <v>0</v>
      </c>
      <c r="J148" s="29">
        <f>TRUNC(I148*D148,1)</f>
        <v>0</v>
      </c>
      <c r="K148" s="26">
        <f t="shared" ref="K148:L150" si="36">TRUNC(E148+G148+I148,1)</f>
        <v>0</v>
      </c>
      <c r="L148" s="29">
        <f t="shared" si="36"/>
        <v>0</v>
      </c>
      <c r="M148" s="23" t="s">
        <v>1103</v>
      </c>
      <c r="N148" s="2" t="s">
        <v>197</v>
      </c>
      <c r="O148" s="2" t="s">
        <v>1104</v>
      </c>
      <c r="P148" s="2" t="s">
        <v>66</v>
      </c>
      <c r="Q148" s="2" t="s">
        <v>66</v>
      </c>
      <c r="R148" s="2" t="s">
        <v>65</v>
      </c>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2" t="s">
        <v>52</v>
      </c>
      <c r="AW148" s="2" t="s">
        <v>1265</v>
      </c>
      <c r="AX148" s="2" t="s">
        <v>52</v>
      </c>
      <c r="AY148" s="2" t="s">
        <v>52</v>
      </c>
      <c r="AZ148" s="2" t="s">
        <v>52</v>
      </c>
    </row>
    <row r="149" spans="1:52" ht="30" customHeight="1" x14ac:dyDescent="0.3">
      <c r="A149" s="23" t="s">
        <v>1101</v>
      </c>
      <c r="B149" s="23" t="s">
        <v>1106</v>
      </c>
      <c r="C149" s="23" t="s">
        <v>70</v>
      </c>
      <c r="D149" s="24">
        <v>1</v>
      </c>
      <c r="E149" s="26">
        <f>단가대비표!O168</f>
        <v>0</v>
      </c>
      <c r="F149" s="29">
        <f>TRUNC(E149*D149,1)</f>
        <v>0</v>
      </c>
      <c r="G149" s="26">
        <f>단가대비표!P168</f>
        <v>0</v>
      </c>
      <c r="H149" s="29">
        <f>TRUNC(G149*D149,1)</f>
        <v>0</v>
      </c>
      <c r="I149" s="26">
        <f>단가대비표!V168</f>
        <v>0</v>
      </c>
      <c r="J149" s="29">
        <f>TRUNC(I149*D149,1)</f>
        <v>0</v>
      </c>
      <c r="K149" s="26">
        <f t="shared" si="36"/>
        <v>0</v>
      </c>
      <c r="L149" s="29">
        <f t="shared" si="36"/>
        <v>0</v>
      </c>
      <c r="M149" s="23" t="s">
        <v>1107</v>
      </c>
      <c r="N149" s="2" t="s">
        <v>197</v>
      </c>
      <c r="O149" s="2" t="s">
        <v>1108</v>
      </c>
      <c r="P149" s="2" t="s">
        <v>66</v>
      </c>
      <c r="Q149" s="2" t="s">
        <v>66</v>
      </c>
      <c r="R149" s="2" t="s">
        <v>65</v>
      </c>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2" t="s">
        <v>52</v>
      </c>
      <c r="AW149" s="2" t="s">
        <v>1266</v>
      </c>
      <c r="AX149" s="2" t="s">
        <v>52</v>
      </c>
      <c r="AY149" s="2" t="s">
        <v>52</v>
      </c>
      <c r="AZ149" s="2" t="s">
        <v>52</v>
      </c>
    </row>
    <row r="150" spans="1:52" ht="30" customHeight="1" x14ac:dyDescent="0.3">
      <c r="A150" s="23" t="s">
        <v>1110</v>
      </c>
      <c r="B150" s="23" t="s">
        <v>1111</v>
      </c>
      <c r="C150" s="23" t="s">
        <v>897</v>
      </c>
      <c r="D150" s="24">
        <v>0.4</v>
      </c>
      <c r="E150" s="26">
        <f>단가대비표!O98</f>
        <v>0</v>
      </c>
      <c r="F150" s="29">
        <f>TRUNC(E150*D150,1)</f>
        <v>0</v>
      </c>
      <c r="G150" s="26">
        <f>단가대비표!P98</f>
        <v>0</v>
      </c>
      <c r="H150" s="29">
        <f>TRUNC(G150*D150,1)</f>
        <v>0</v>
      </c>
      <c r="I150" s="26">
        <f>단가대비표!V98</f>
        <v>0</v>
      </c>
      <c r="J150" s="29">
        <f>TRUNC(I150*D150,1)</f>
        <v>0</v>
      </c>
      <c r="K150" s="26">
        <f t="shared" si="36"/>
        <v>0</v>
      </c>
      <c r="L150" s="29">
        <f t="shared" si="36"/>
        <v>0</v>
      </c>
      <c r="M150" s="23" t="s">
        <v>1112</v>
      </c>
      <c r="N150" s="2" t="s">
        <v>197</v>
      </c>
      <c r="O150" s="2" t="s">
        <v>1113</v>
      </c>
      <c r="P150" s="2" t="s">
        <v>66</v>
      </c>
      <c r="Q150" s="2" t="s">
        <v>66</v>
      </c>
      <c r="R150" s="2" t="s">
        <v>65</v>
      </c>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2" t="s">
        <v>52</v>
      </c>
      <c r="AW150" s="2" t="s">
        <v>1267</v>
      </c>
      <c r="AX150" s="2" t="s">
        <v>52</v>
      </c>
      <c r="AY150" s="2" t="s">
        <v>52</v>
      </c>
      <c r="AZ150" s="2" t="s">
        <v>52</v>
      </c>
    </row>
    <row r="151" spans="1:52" ht="30" customHeight="1" x14ac:dyDescent="0.3">
      <c r="A151" s="23" t="s">
        <v>979</v>
      </c>
      <c r="B151" s="23" t="s">
        <v>52</v>
      </c>
      <c r="C151" s="23" t="s">
        <v>52</v>
      </c>
      <c r="D151" s="24"/>
      <c r="E151" s="26"/>
      <c r="F151" s="29">
        <f>TRUNC(SUMIF(N148:N150, N147, F148:F150),0)</f>
        <v>0</v>
      </c>
      <c r="G151" s="26"/>
      <c r="H151" s="29">
        <f>TRUNC(SUMIF(N148:N150, N147, H148:H150),0)</f>
        <v>0</v>
      </c>
      <c r="I151" s="26"/>
      <c r="J151" s="29">
        <f>TRUNC(SUMIF(N148:N150, N147, J148:J150),0)</f>
        <v>0</v>
      </c>
      <c r="K151" s="26"/>
      <c r="L151" s="29">
        <f>F151+H151+J151</f>
        <v>0</v>
      </c>
      <c r="M151" s="23" t="s">
        <v>52</v>
      </c>
      <c r="N151" s="2" t="s">
        <v>97</v>
      </c>
      <c r="O151" s="2" t="s">
        <v>97</v>
      </c>
      <c r="P151" s="2" t="s">
        <v>52</v>
      </c>
      <c r="Q151" s="2" t="s">
        <v>52</v>
      </c>
      <c r="R151" s="2" t="s">
        <v>52</v>
      </c>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2" t="s">
        <v>52</v>
      </c>
      <c r="AW151" s="2" t="s">
        <v>52</v>
      </c>
      <c r="AX151" s="2" t="s">
        <v>52</v>
      </c>
      <c r="AY151" s="2" t="s">
        <v>52</v>
      </c>
      <c r="AZ151" s="2" t="s">
        <v>52</v>
      </c>
    </row>
    <row r="152" spans="1:52" ht="30" customHeight="1" x14ac:dyDescent="0.3">
      <c r="A152" s="24"/>
      <c r="B152" s="24"/>
      <c r="C152" s="24"/>
      <c r="D152" s="24"/>
      <c r="E152" s="26"/>
      <c r="F152" s="29"/>
      <c r="G152" s="26"/>
      <c r="H152" s="29"/>
      <c r="I152" s="26"/>
      <c r="J152" s="29"/>
      <c r="K152" s="26"/>
      <c r="L152" s="29"/>
      <c r="M152" s="24"/>
    </row>
    <row r="153" spans="1:52" ht="30" customHeight="1" x14ac:dyDescent="0.3">
      <c r="A153" s="20" t="s">
        <v>1268</v>
      </c>
      <c r="B153" s="21"/>
      <c r="C153" s="21"/>
      <c r="D153" s="21"/>
      <c r="E153" s="25"/>
      <c r="F153" s="28"/>
      <c r="G153" s="25"/>
      <c r="H153" s="28"/>
      <c r="I153" s="25"/>
      <c r="J153" s="28"/>
      <c r="K153" s="25"/>
      <c r="L153" s="28"/>
      <c r="M153" s="22"/>
      <c r="N153" s="1" t="s">
        <v>201</v>
      </c>
    </row>
    <row r="154" spans="1:52" ht="30" customHeight="1" x14ac:dyDescent="0.3">
      <c r="A154" s="23" t="s">
        <v>1101</v>
      </c>
      <c r="B154" s="23" t="s">
        <v>1102</v>
      </c>
      <c r="C154" s="23" t="s">
        <v>70</v>
      </c>
      <c r="D154" s="24">
        <v>1.05</v>
      </c>
      <c r="E154" s="26">
        <f>단가대비표!O167</f>
        <v>0</v>
      </c>
      <c r="F154" s="29">
        <f>TRUNC(E154*D154,1)</f>
        <v>0</v>
      </c>
      <c r="G154" s="26">
        <f>단가대비표!P167</f>
        <v>0</v>
      </c>
      <c r="H154" s="29">
        <f>TRUNC(G154*D154,1)</f>
        <v>0</v>
      </c>
      <c r="I154" s="26">
        <f>단가대비표!V167</f>
        <v>0</v>
      </c>
      <c r="J154" s="29">
        <f>TRUNC(I154*D154,1)</f>
        <v>0</v>
      </c>
      <c r="K154" s="26">
        <f t="shared" ref="K154:L156" si="37">TRUNC(E154+G154+I154,1)</f>
        <v>0</v>
      </c>
      <c r="L154" s="29">
        <f t="shared" si="37"/>
        <v>0</v>
      </c>
      <c r="M154" s="23" t="s">
        <v>1103</v>
      </c>
      <c r="N154" s="2" t="s">
        <v>201</v>
      </c>
      <c r="O154" s="2" t="s">
        <v>1104</v>
      </c>
      <c r="P154" s="2" t="s">
        <v>66</v>
      </c>
      <c r="Q154" s="2" t="s">
        <v>66</v>
      </c>
      <c r="R154" s="2" t="s">
        <v>65</v>
      </c>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2" t="s">
        <v>52</v>
      </c>
      <c r="AW154" s="2" t="s">
        <v>1269</v>
      </c>
      <c r="AX154" s="2" t="s">
        <v>52</v>
      </c>
      <c r="AY154" s="2" t="s">
        <v>52</v>
      </c>
      <c r="AZ154" s="2" t="s">
        <v>52</v>
      </c>
    </row>
    <row r="155" spans="1:52" ht="30" customHeight="1" x14ac:dyDescent="0.3">
      <c r="A155" s="23" t="s">
        <v>1101</v>
      </c>
      <c r="B155" s="23" t="s">
        <v>1106</v>
      </c>
      <c r="C155" s="23" t="s">
        <v>70</v>
      </c>
      <c r="D155" s="24">
        <v>1</v>
      </c>
      <c r="E155" s="26">
        <f>단가대비표!O168</f>
        <v>0</v>
      </c>
      <c r="F155" s="29">
        <f>TRUNC(E155*D155,1)</f>
        <v>0</v>
      </c>
      <c r="G155" s="26">
        <f>단가대비표!P168</f>
        <v>0</v>
      </c>
      <c r="H155" s="29">
        <f>TRUNC(G155*D155,1)</f>
        <v>0</v>
      </c>
      <c r="I155" s="26">
        <f>단가대비표!V168</f>
        <v>0</v>
      </c>
      <c r="J155" s="29">
        <f>TRUNC(I155*D155,1)</f>
        <v>0</v>
      </c>
      <c r="K155" s="26">
        <f t="shared" si="37"/>
        <v>0</v>
      </c>
      <c r="L155" s="29">
        <f t="shared" si="37"/>
        <v>0</v>
      </c>
      <c r="M155" s="23" t="s">
        <v>1107</v>
      </c>
      <c r="N155" s="2" t="s">
        <v>201</v>
      </c>
      <c r="O155" s="2" t="s">
        <v>1108</v>
      </c>
      <c r="P155" s="2" t="s">
        <v>66</v>
      </c>
      <c r="Q155" s="2" t="s">
        <v>66</v>
      </c>
      <c r="R155" s="2" t="s">
        <v>65</v>
      </c>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2" t="s">
        <v>52</v>
      </c>
      <c r="AW155" s="2" t="s">
        <v>1270</v>
      </c>
      <c r="AX155" s="2" t="s">
        <v>52</v>
      </c>
      <c r="AY155" s="2" t="s">
        <v>52</v>
      </c>
      <c r="AZ155" s="2" t="s">
        <v>52</v>
      </c>
    </row>
    <row r="156" spans="1:52" ht="30" customHeight="1" x14ac:dyDescent="0.3">
      <c r="A156" s="23" t="s">
        <v>1110</v>
      </c>
      <c r="B156" s="23" t="s">
        <v>1111</v>
      </c>
      <c r="C156" s="23" t="s">
        <v>897</v>
      </c>
      <c r="D156" s="24">
        <v>0.4</v>
      </c>
      <c r="E156" s="26">
        <f>단가대비표!O98</f>
        <v>0</v>
      </c>
      <c r="F156" s="29">
        <f>TRUNC(E156*D156,1)</f>
        <v>0</v>
      </c>
      <c r="G156" s="26">
        <f>단가대비표!P98</f>
        <v>0</v>
      </c>
      <c r="H156" s="29">
        <f>TRUNC(G156*D156,1)</f>
        <v>0</v>
      </c>
      <c r="I156" s="26">
        <f>단가대비표!V98</f>
        <v>0</v>
      </c>
      <c r="J156" s="29">
        <f>TRUNC(I156*D156,1)</f>
        <v>0</v>
      </c>
      <c r="K156" s="26">
        <f t="shared" si="37"/>
        <v>0</v>
      </c>
      <c r="L156" s="29">
        <f t="shared" si="37"/>
        <v>0</v>
      </c>
      <c r="M156" s="23" t="s">
        <v>1112</v>
      </c>
      <c r="N156" s="2" t="s">
        <v>201</v>
      </c>
      <c r="O156" s="2" t="s">
        <v>1113</v>
      </c>
      <c r="P156" s="2" t="s">
        <v>66</v>
      </c>
      <c r="Q156" s="2" t="s">
        <v>66</v>
      </c>
      <c r="R156" s="2" t="s">
        <v>65</v>
      </c>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2" t="s">
        <v>52</v>
      </c>
      <c r="AW156" s="2" t="s">
        <v>1271</v>
      </c>
      <c r="AX156" s="2" t="s">
        <v>52</v>
      </c>
      <c r="AY156" s="2" t="s">
        <v>52</v>
      </c>
      <c r="AZ156" s="2" t="s">
        <v>52</v>
      </c>
    </row>
    <row r="157" spans="1:52" ht="30" customHeight="1" x14ac:dyDescent="0.3">
      <c r="A157" s="23" t="s">
        <v>979</v>
      </c>
      <c r="B157" s="23" t="s">
        <v>52</v>
      </c>
      <c r="C157" s="23" t="s">
        <v>52</v>
      </c>
      <c r="D157" s="24"/>
      <c r="E157" s="26"/>
      <c r="F157" s="29">
        <f>TRUNC(SUMIF(N154:N156, N153, F154:F156),0)</f>
        <v>0</v>
      </c>
      <c r="G157" s="26"/>
      <c r="H157" s="29">
        <f>TRUNC(SUMIF(N154:N156, N153, H154:H156),0)</f>
        <v>0</v>
      </c>
      <c r="I157" s="26"/>
      <c r="J157" s="29">
        <f>TRUNC(SUMIF(N154:N156, N153, J154:J156),0)</f>
        <v>0</v>
      </c>
      <c r="K157" s="26"/>
      <c r="L157" s="29">
        <f>F157+H157+J157</f>
        <v>0</v>
      </c>
      <c r="M157" s="23" t="s">
        <v>52</v>
      </c>
      <c r="N157" s="2" t="s">
        <v>97</v>
      </c>
      <c r="O157" s="2" t="s">
        <v>97</v>
      </c>
      <c r="P157" s="2" t="s">
        <v>52</v>
      </c>
      <c r="Q157" s="2" t="s">
        <v>52</v>
      </c>
      <c r="R157" s="2" t="s">
        <v>52</v>
      </c>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2" t="s">
        <v>52</v>
      </c>
      <c r="AW157" s="2" t="s">
        <v>52</v>
      </c>
      <c r="AX157" s="2" t="s">
        <v>52</v>
      </c>
      <c r="AY157" s="2" t="s">
        <v>52</v>
      </c>
      <c r="AZ157" s="2" t="s">
        <v>52</v>
      </c>
    </row>
    <row r="158" spans="1:52" ht="30" customHeight="1" x14ac:dyDescent="0.3">
      <c r="A158" s="24"/>
      <c r="B158" s="24"/>
      <c r="C158" s="24"/>
      <c r="D158" s="24"/>
      <c r="E158" s="26"/>
      <c r="F158" s="29"/>
      <c r="G158" s="26"/>
      <c r="H158" s="29"/>
      <c r="I158" s="26"/>
      <c r="J158" s="29"/>
      <c r="K158" s="26"/>
      <c r="L158" s="29"/>
      <c r="M158" s="24"/>
    </row>
    <row r="159" spans="1:52" ht="30" customHeight="1" x14ac:dyDescent="0.3">
      <c r="A159" s="20" t="s">
        <v>1272</v>
      </c>
      <c r="B159" s="21"/>
      <c r="C159" s="21"/>
      <c r="D159" s="21"/>
      <c r="E159" s="25"/>
      <c r="F159" s="28"/>
      <c r="G159" s="25"/>
      <c r="H159" s="28"/>
      <c r="I159" s="25"/>
      <c r="J159" s="28"/>
      <c r="K159" s="25"/>
      <c r="L159" s="28"/>
      <c r="M159" s="22"/>
      <c r="N159" s="1" t="s">
        <v>206</v>
      </c>
    </row>
    <row r="160" spans="1:52" ht="30" customHeight="1" x14ac:dyDescent="0.3">
      <c r="A160" s="23" t="s">
        <v>1274</v>
      </c>
      <c r="B160" s="23" t="s">
        <v>1275</v>
      </c>
      <c r="C160" s="23" t="s">
        <v>70</v>
      </c>
      <c r="D160" s="24">
        <v>0.8</v>
      </c>
      <c r="E160" s="26">
        <f>단가대비표!O43</f>
        <v>0</v>
      </c>
      <c r="F160" s="29">
        <f>TRUNC(E160*D160,1)</f>
        <v>0</v>
      </c>
      <c r="G160" s="26">
        <f>단가대비표!P43</f>
        <v>0</v>
      </c>
      <c r="H160" s="29">
        <f>TRUNC(G160*D160,1)</f>
        <v>0</v>
      </c>
      <c r="I160" s="26">
        <f>단가대비표!V43</f>
        <v>0</v>
      </c>
      <c r="J160" s="29">
        <f>TRUNC(I160*D160,1)</f>
        <v>0</v>
      </c>
      <c r="K160" s="26">
        <f t="shared" ref="K160:L163" si="38">TRUNC(E160+G160+I160,1)</f>
        <v>0</v>
      </c>
      <c r="L160" s="29">
        <f t="shared" si="38"/>
        <v>0</v>
      </c>
      <c r="M160" s="23" t="s">
        <v>1276</v>
      </c>
      <c r="N160" s="2" t="s">
        <v>206</v>
      </c>
      <c r="O160" s="2" t="s">
        <v>1277</v>
      </c>
      <c r="P160" s="2" t="s">
        <v>66</v>
      </c>
      <c r="Q160" s="2" t="s">
        <v>66</v>
      </c>
      <c r="R160" s="2" t="s">
        <v>65</v>
      </c>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2" t="s">
        <v>52</v>
      </c>
      <c r="AW160" s="2" t="s">
        <v>1278</v>
      </c>
      <c r="AX160" s="2" t="s">
        <v>52</v>
      </c>
      <c r="AY160" s="2" t="s">
        <v>52</v>
      </c>
      <c r="AZ160" s="2" t="s">
        <v>52</v>
      </c>
    </row>
    <row r="161" spans="1:52" ht="30" customHeight="1" x14ac:dyDescent="0.3">
      <c r="A161" s="23" t="s">
        <v>1110</v>
      </c>
      <c r="B161" s="23" t="s">
        <v>1279</v>
      </c>
      <c r="C161" s="23" t="s">
        <v>897</v>
      </c>
      <c r="D161" s="24">
        <v>0.3</v>
      </c>
      <c r="E161" s="26">
        <f>단가대비표!O96</f>
        <v>0</v>
      </c>
      <c r="F161" s="29">
        <f>TRUNC(E161*D161,1)</f>
        <v>0</v>
      </c>
      <c r="G161" s="26">
        <f>단가대비표!P96</f>
        <v>0</v>
      </c>
      <c r="H161" s="29">
        <f>TRUNC(G161*D161,1)</f>
        <v>0</v>
      </c>
      <c r="I161" s="26">
        <f>단가대비표!V96</f>
        <v>0</v>
      </c>
      <c r="J161" s="29">
        <f>TRUNC(I161*D161,1)</f>
        <v>0</v>
      </c>
      <c r="K161" s="26">
        <f t="shared" si="38"/>
        <v>0</v>
      </c>
      <c r="L161" s="29">
        <f t="shared" si="38"/>
        <v>0</v>
      </c>
      <c r="M161" s="23" t="s">
        <v>1280</v>
      </c>
      <c r="N161" s="2" t="s">
        <v>206</v>
      </c>
      <c r="O161" s="2" t="s">
        <v>1281</v>
      </c>
      <c r="P161" s="2" t="s">
        <v>66</v>
      </c>
      <c r="Q161" s="2" t="s">
        <v>66</v>
      </c>
      <c r="R161" s="2" t="s">
        <v>65</v>
      </c>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2" t="s">
        <v>52</v>
      </c>
      <c r="AW161" s="2" t="s">
        <v>1282</v>
      </c>
      <c r="AX161" s="2" t="s">
        <v>52</v>
      </c>
      <c r="AY161" s="2" t="s">
        <v>52</v>
      </c>
      <c r="AZ161" s="2" t="s">
        <v>52</v>
      </c>
    </row>
    <row r="162" spans="1:52" ht="30" customHeight="1" x14ac:dyDescent="0.3">
      <c r="A162" s="23" t="s">
        <v>1283</v>
      </c>
      <c r="B162" s="23" t="s">
        <v>52</v>
      </c>
      <c r="C162" s="23" t="s">
        <v>70</v>
      </c>
      <c r="D162" s="24">
        <v>1.2</v>
      </c>
      <c r="E162" s="26">
        <f>단가대비표!O194</f>
        <v>0</v>
      </c>
      <c r="F162" s="29">
        <f>TRUNC(E162*D162,1)</f>
        <v>0</v>
      </c>
      <c r="G162" s="26">
        <f>단가대비표!P194</f>
        <v>0</v>
      </c>
      <c r="H162" s="29">
        <f>TRUNC(G162*D162,1)</f>
        <v>0</v>
      </c>
      <c r="I162" s="26">
        <f>단가대비표!V194</f>
        <v>0</v>
      </c>
      <c r="J162" s="29">
        <f>TRUNC(I162*D162,1)</f>
        <v>0</v>
      </c>
      <c r="K162" s="26">
        <f t="shared" si="38"/>
        <v>0</v>
      </c>
      <c r="L162" s="29">
        <f t="shared" si="38"/>
        <v>0</v>
      </c>
      <c r="M162" s="23" t="s">
        <v>1284</v>
      </c>
      <c r="N162" s="2" t="s">
        <v>206</v>
      </c>
      <c r="O162" s="2" t="s">
        <v>1285</v>
      </c>
      <c r="P162" s="2" t="s">
        <v>66</v>
      </c>
      <c r="Q162" s="2" t="s">
        <v>66</v>
      </c>
      <c r="R162" s="2" t="s">
        <v>65</v>
      </c>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2" t="s">
        <v>52</v>
      </c>
      <c r="AW162" s="2" t="s">
        <v>1286</v>
      </c>
      <c r="AX162" s="2" t="s">
        <v>52</v>
      </c>
      <c r="AY162" s="2" t="s">
        <v>52</v>
      </c>
      <c r="AZ162" s="2" t="s">
        <v>52</v>
      </c>
    </row>
    <row r="163" spans="1:52" ht="30" customHeight="1" x14ac:dyDescent="0.3">
      <c r="A163" s="23" t="s">
        <v>1283</v>
      </c>
      <c r="B163" s="23" t="s">
        <v>1106</v>
      </c>
      <c r="C163" s="23" t="s">
        <v>70</v>
      </c>
      <c r="D163" s="24">
        <v>1</v>
      </c>
      <c r="E163" s="26">
        <f>단가대비표!O195</f>
        <v>0</v>
      </c>
      <c r="F163" s="29">
        <f>TRUNC(E163*D163,1)</f>
        <v>0</v>
      </c>
      <c r="G163" s="26">
        <f>단가대비표!P195</f>
        <v>0</v>
      </c>
      <c r="H163" s="29">
        <f>TRUNC(G163*D163,1)</f>
        <v>0</v>
      </c>
      <c r="I163" s="26">
        <f>단가대비표!V195</f>
        <v>0</v>
      </c>
      <c r="J163" s="29">
        <f>TRUNC(I163*D163,1)</f>
        <v>0</v>
      </c>
      <c r="K163" s="26">
        <f t="shared" si="38"/>
        <v>0</v>
      </c>
      <c r="L163" s="29">
        <f t="shared" si="38"/>
        <v>0</v>
      </c>
      <c r="M163" s="23" t="s">
        <v>1287</v>
      </c>
      <c r="N163" s="2" t="s">
        <v>206</v>
      </c>
      <c r="O163" s="2" t="s">
        <v>1288</v>
      </c>
      <c r="P163" s="2" t="s">
        <v>66</v>
      </c>
      <c r="Q163" s="2" t="s">
        <v>66</v>
      </c>
      <c r="R163" s="2" t="s">
        <v>65</v>
      </c>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2" t="s">
        <v>52</v>
      </c>
      <c r="AW163" s="2" t="s">
        <v>1289</v>
      </c>
      <c r="AX163" s="2" t="s">
        <v>52</v>
      </c>
      <c r="AY163" s="2" t="s">
        <v>52</v>
      </c>
      <c r="AZ163" s="2" t="s">
        <v>52</v>
      </c>
    </row>
    <row r="164" spans="1:52" ht="30" customHeight="1" x14ac:dyDescent="0.3">
      <c r="A164" s="23" t="s">
        <v>979</v>
      </c>
      <c r="B164" s="23" t="s">
        <v>52</v>
      </c>
      <c r="C164" s="23" t="s">
        <v>52</v>
      </c>
      <c r="D164" s="24"/>
      <c r="E164" s="26"/>
      <c r="F164" s="29">
        <f>TRUNC(SUMIF(N160:N163, N159, F160:F163),0)</f>
        <v>0</v>
      </c>
      <c r="G164" s="26"/>
      <c r="H164" s="29">
        <f>TRUNC(SUMIF(N160:N163, N159, H160:H163),0)</f>
        <v>0</v>
      </c>
      <c r="I164" s="26"/>
      <c r="J164" s="29">
        <f>TRUNC(SUMIF(N160:N163, N159, J160:J163),0)</f>
        <v>0</v>
      </c>
      <c r="K164" s="26"/>
      <c r="L164" s="29">
        <f>F164+H164+J164</f>
        <v>0</v>
      </c>
      <c r="M164" s="23" t="s">
        <v>52</v>
      </c>
      <c r="N164" s="2" t="s">
        <v>97</v>
      </c>
      <c r="O164" s="2" t="s">
        <v>97</v>
      </c>
      <c r="P164" s="2" t="s">
        <v>52</v>
      </c>
      <c r="Q164" s="2" t="s">
        <v>52</v>
      </c>
      <c r="R164" s="2" t="s">
        <v>52</v>
      </c>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2" t="s">
        <v>52</v>
      </c>
      <c r="AW164" s="2" t="s">
        <v>52</v>
      </c>
      <c r="AX164" s="2" t="s">
        <v>52</v>
      </c>
      <c r="AY164" s="2" t="s">
        <v>52</v>
      </c>
      <c r="AZ164" s="2" t="s">
        <v>52</v>
      </c>
    </row>
    <row r="165" spans="1:52" ht="30" customHeight="1" x14ac:dyDescent="0.3">
      <c r="A165" s="24"/>
      <c r="B165" s="24"/>
      <c r="C165" s="24"/>
      <c r="D165" s="24"/>
      <c r="E165" s="26"/>
      <c r="F165" s="29"/>
      <c r="G165" s="26"/>
      <c r="H165" s="29"/>
      <c r="I165" s="26"/>
      <c r="J165" s="29"/>
      <c r="K165" s="26"/>
      <c r="L165" s="29"/>
      <c r="M165" s="24"/>
    </row>
    <row r="166" spans="1:52" ht="30" customHeight="1" x14ac:dyDescent="0.3">
      <c r="A166" s="20" t="s">
        <v>1290</v>
      </c>
      <c r="B166" s="21"/>
      <c r="C166" s="21"/>
      <c r="D166" s="21"/>
      <c r="E166" s="25"/>
      <c r="F166" s="28"/>
      <c r="G166" s="25"/>
      <c r="H166" s="28"/>
      <c r="I166" s="25"/>
      <c r="J166" s="28"/>
      <c r="K166" s="25"/>
      <c r="L166" s="28"/>
      <c r="M166" s="22"/>
      <c r="N166" s="1" t="s">
        <v>210</v>
      </c>
    </row>
    <row r="167" spans="1:52" ht="30" customHeight="1" x14ac:dyDescent="0.3">
      <c r="A167" s="23" t="s">
        <v>1274</v>
      </c>
      <c r="B167" s="23" t="s">
        <v>1275</v>
      </c>
      <c r="C167" s="23" t="s">
        <v>70</v>
      </c>
      <c r="D167" s="24">
        <v>0.8</v>
      </c>
      <c r="E167" s="26">
        <f>단가대비표!O43</f>
        <v>0</v>
      </c>
      <c r="F167" s="29">
        <f>TRUNC(E167*D167,1)</f>
        <v>0</v>
      </c>
      <c r="G167" s="26">
        <f>단가대비표!P43</f>
        <v>0</v>
      </c>
      <c r="H167" s="29">
        <f>TRUNC(G167*D167,1)</f>
        <v>0</v>
      </c>
      <c r="I167" s="26">
        <f>단가대비표!V43</f>
        <v>0</v>
      </c>
      <c r="J167" s="29">
        <f>TRUNC(I167*D167,1)</f>
        <v>0</v>
      </c>
      <c r="K167" s="26">
        <f t="shared" ref="K167:L170" si="39">TRUNC(E167+G167+I167,1)</f>
        <v>0</v>
      </c>
      <c r="L167" s="29">
        <f t="shared" si="39"/>
        <v>0</v>
      </c>
      <c r="M167" s="23" t="s">
        <v>1276</v>
      </c>
      <c r="N167" s="2" t="s">
        <v>210</v>
      </c>
      <c r="O167" s="2" t="s">
        <v>1277</v>
      </c>
      <c r="P167" s="2" t="s">
        <v>66</v>
      </c>
      <c r="Q167" s="2" t="s">
        <v>66</v>
      </c>
      <c r="R167" s="2" t="s">
        <v>65</v>
      </c>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2" t="s">
        <v>52</v>
      </c>
      <c r="AW167" s="2" t="s">
        <v>1291</v>
      </c>
      <c r="AX167" s="2" t="s">
        <v>52</v>
      </c>
      <c r="AY167" s="2" t="s">
        <v>52</v>
      </c>
      <c r="AZ167" s="2" t="s">
        <v>52</v>
      </c>
    </row>
    <row r="168" spans="1:52" ht="30" customHeight="1" x14ac:dyDescent="0.3">
      <c r="A168" s="23" t="s">
        <v>1110</v>
      </c>
      <c r="B168" s="23" t="s">
        <v>1279</v>
      </c>
      <c r="C168" s="23" t="s">
        <v>897</v>
      </c>
      <c r="D168" s="24">
        <v>0.3</v>
      </c>
      <c r="E168" s="26">
        <f>단가대비표!O96</f>
        <v>0</v>
      </c>
      <c r="F168" s="29">
        <f>TRUNC(E168*D168,1)</f>
        <v>0</v>
      </c>
      <c r="G168" s="26">
        <f>단가대비표!P96</f>
        <v>0</v>
      </c>
      <c r="H168" s="29">
        <f>TRUNC(G168*D168,1)</f>
        <v>0</v>
      </c>
      <c r="I168" s="26">
        <f>단가대비표!V96</f>
        <v>0</v>
      </c>
      <c r="J168" s="29">
        <f>TRUNC(I168*D168,1)</f>
        <v>0</v>
      </c>
      <c r="K168" s="26">
        <f t="shared" si="39"/>
        <v>0</v>
      </c>
      <c r="L168" s="29">
        <f t="shared" si="39"/>
        <v>0</v>
      </c>
      <c r="M168" s="23" t="s">
        <v>1280</v>
      </c>
      <c r="N168" s="2" t="s">
        <v>210</v>
      </c>
      <c r="O168" s="2" t="s">
        <v>1281</v>
      </c>
      <c r="P168" s="2" t="s">
        <v>66</v>
      </c>
      <c r="Q168" s="2" t="s">
        <v>66</v>
      </c>
      <c r="R168" s="2" t="s">
        <v>65</v>
      </c>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2" t="s">
        <v>52</v>
      </c>
      <c r="AW168" s="2" t="s">
        <v>1292</v>
      </c>
      <c r="AX168" s="2" t="s">
        <v>52</v>
      </c>
      <c r="AY168" s="2" t="s">
        <v>52</v>
      </c>
      <c r="AZ168" s="2" t="s">
        <v>52</v>
      </c>
    </row>
    <row r="169" spans="1:52" ht="30" customHeight="1" x14ac:dyDescent="0.3">
      <c r="A169" s="23" t="s">
        <v>1283</v>
      </c>
      <c r="B169" s="23" t="s">
        <v>52</v>
      </c>
      <c r="C169" s="23" t="s">
        <v>70</v>
      </c>
      <c r="D169" s="24">
        <v>1.2</v>
      </c>
      <c r="E169" s="26">
        <f>단가대비표!O194</f>
        <v>0</v>
      </c>
      <c r="F169" s="29">
        <f>TRUNC(E169*D169,1)</f>
        <v>0</v>
      </c>
      <c r="G169" s="26">
        <f>단가대비표!P194</f>
        <v>0</v>
      </c>
      <c r="H169" s="29">
        <f>TRUNC(G169*D169,1)</f>
        <v>0</v>
      </c>
      <c r="I169" s="26">
        <f>단가대비표!V194</f>
        <v>0</v>
      </c>
      <c r="J169" s="29">
        <f>TRUNC(I169*D169,1)</f>
        <v>0</v>
      </c>
      <c r="K169" s="26">
        <f t="shared" si="39"/>
        <v>0</v>
      </c>
      <c r="L169" s="29">
        <f t="shared" si="39"/>
        <v>0</v>
      </c>
      <c r="M169" s="23" t="s">
        <v>1284</v>
      </c>
      <c r="N169" s="2" t="s">
        <v>210</v>
      </c>
      <c r="O169" s="2" t="s">
        <v>1285</v>
      </c>
      <c r="P169" s="2" t="s">
        <v>66</v>
      </c>
      <c r="Q169" s="2" t="s">
        <v>66</v>
      </c>
      <c r="R169" s="2" t="s">
        <v>65</v>
      </c>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2" t="s">
        <v>52</v>
      </c>
      <c r="AW169" s="2" t="s">
        <v>1293</v>
      </c>
      <c r="AX169" s="2" t="s">
        <v>52</v>
      </c>
      <c r="AY169" s="2" t="s">
        <v>52</v>
      </c>
      <c r="AZ169" s="2" t="s">
        <v>52</v>
      </c>
    </row>
    <row r="170" spans="1:52" ht="30" customHeight="1" x14ac:dyDescent="0.3">
      <c r="A170" s="23" t="s">
        <v>1283</v>
      </c>
      <c r="B170" s="23" t="s">
        <v>1106</v>
      </c>
      <c r="C170" s="23" t="s">
        <v>70</v>
      </c>
      <c r="D170" s="24">
        <v>1</v>
      </c>
      <c r="E170" s="26">
        <f>단가대비표!O195</f>
        <v>0</v>
      </c>
      <c r="F170" s="29">
        <f>TRUNC(E170*D170,1)</f>
        <v>0</v>
      </c>
      <c r="G170" s="26">
        <f>단가대비표!P195</f>
        <v>0</v>
      </c>
      <c r="H170" s="29">
        <f>TRUNC(G170*D170,1)</f>
        <v>0</v>
      </c>
      <c r="I170" s="26">
        <f>단가대비표!V195</f>
        <v>0</v>
      </c>
      <c r="J170" s="29">
        <f>TRUNC(I170*D170,1)</f>
        <v>0</v>
      </c>
      <c r="K170" s="26">
        <f t="shared" si="39"/>
        <v>0</v>
      </c>
      <c r="L170" s="29">
        <f t="shared" si="39"/>
        <v>0</v>
      </c>
      <c r="M170" s="23" t="s">
        <v>1287</v>
      </c>
      <c r="N170" s="2" t="s">
        <v>210</v>
      </c>
      <c r="O170" s="2" t="s">
        <v>1288</v>
      </c>
      <c r="P170" s="2" t="s">
        <v>66</v>
      </c>
      <c r="Q170" s="2" t="s">
        <v>66</v>
      </c>
      <c r="R170" s="2" t="s">
        <v>65</v>
      </c>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2" t="s">
        <v>52</v>
      </c>
      <c r="AW170" s="2" t="s">
        <v>1294</v>
      </c>
      <c r="AX170" s="2" t="s">
        <v>52</v>
      </c>
      <c r="AY170" s="2" t="s">
        <v>52</v>
      </c>
      <c r="AZ170" s="2" t="s">
        <v>52</v>
      </c>
    </row>
    <row r="171" spans="1:52" ht="30" customHeight="1" x14ac:dyDescent="0.3">
      <c r="A171" s="23" t="s">
        <v>979</v>
      </c>
      <c r="B171" s="23" t="s">
        <v>52</v>
      </c>
      <c r="C171" s="23" t="s">
        <v>52</v>
      </c>
      <c r="D171" s="24"/>
      <c r="E171" s="26"/>
      <c r="F171" s="29">
        <f>TRUNC(SUMIF(N167:N170, N166, F167:F170),0)</f>
        <v>0</v>
      </c>
      <c r="G171" s="26"/>
      <c r="H171" s="29">
        <f>TRUNC(SUMIF(N167:N170, N166, H167:H170),0)</f>
        <v>0</v>
      </c>
      <c r="I171" s="26"/>
      <c r="J171" s="29">
        <f>TRUNC(SUMIF(N167:N170, N166, J167:J170),0)</f>
        <v>0</v>
      </c>
      <c r="K171" s="26"/>
      <c r="L171" s="29">
        <f>F171+H171+J171</f>
        <v>0</v>
      </c>
      <c r="M171" s="23" t="s">
        <v>52</v>
      </c>
      <c r="N171" s="2" t="s">
        <v>97</v>
      </c>
      <c r="O171" s="2" t="s">
        <v>97</v>
      </c>
      <c r="P171" s="2" t="s">
        <v>52</v>
      </c>
      <c r="Q171" s="2" t="s">
        <v>52</v>
      </c>
      <c r="R171" s="2" t="s">
        <v>52</v>
      </c>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2" t="s">
        <v>52</v>
      </c>
      <c r="AW171" s="2" t="s">
        <v>52</v>
      </c>
      <c r="AX171" s="2" t="s">
        <v>52</v>
      </c>
      <c r="AY171" s="2" t="s">
        <v>52</v>
      </c>
      <c r="AZ171" s="2" t="s">
        <v>52</v>
      </c>
    </row>
    <row r="172" spans="1:52" ht="30" customHeight="1" x14ac:dyDescent="0.3">
      <c r="A172" s="24"/>
      <c r="B172" s="24"/>
      <c r="C172" s="24"/>
      <c r="D172" s="24"/>
      <c r="E172" s="26"/>
      <c r="F172" s="29"/>
      <c r="G172" s="26"/>
      <c r="H172" s="29"/>
      <c r="I172" s="26"/>
      <c r="J172" s="29"/>
      <c r="K172" s="26"/>
      <c r="L172" s="29"/>
      <c r="M172" s="24"/>
    </row>
    <row r="173" spans="1:52" ht="30" customHeight="1" x14ac:dyDescent="0.3">
      <c r="A173" s="20" t="s">
        <v>1295</v>
      </c>
      <c r="B173" s="21"/>
      <c r="C173" s="21"/>
      <c r="D173" s="21"/>
      <c r="E173" s="25"/>
      <c r="F173" s="28"/>
      <c r="G173" s="25"/>
      <c r="H173" s="28"/>
      <c r="I173" s="25"/>
      <c r="J173" s="28"/>
      <c r="K173" s="25"/>
      <c r="L173" s="28"/>
      <c r="M173" s="22"/>
      <c r="N173" s="1" t="s">
        <v>214</v>
      </c>
    </row>
    <row r="174" spans="1:52" ht="30" customHeight="1" x14ac:dyDescent="0.3">
      <c r="A174" s="23" t="s">
        <v>1274</v>
      </c>
      <c r="B174" s="23" t="s">
        <v>1275</v>
      </c>
      <c r="C174" s="23" t="s">
        <v>70</v>
      </c>
      <c r="D174" s="24">
        <v>0.8</v>
      </c>
      <c r="E174" s="26">
        <f>단가대비표!O43</f>
        <v>0</v>
      </c>
      <c r="F174" s="29">
        <f>TRUNC(E174*D174,1)</f>
        <v>0</v>
      </c>
      <c r="G174" s="26">
        <f>단가대비표!P43</f>
        <v>0</v>
      </c>
      <c r="H174" s="29">
        <f>TRUNC(G174*D174,1)</f>
        <v>0</v>
      </c>
      <c r="I174" s="26">
        <f>단가대비표!V43</f>
        <v>0</v>
      </c>
      <c r="J174" s="29">
        <f>TRUNC(I174*D174,1)</f>
        <v>0</v>
      </c>
      <c r="K174" s="26">
        <f t="shared" ref="K174:L177" si="40">TRUNC(E174+G174+I174,1)</f>
        <v>0</v>
      </c>
      <c r="L174" s="29">
        <f t="shared" si="40"/>
        <v>0</v>
      </c>
      <c r="M174" s="23" t="s">
        <v>1276</v>
      </c>
      <c r="N174" s="2" t="s">
        <v>214</v>
      </c>
      <c r="O174" s="2" t="s">
        <v>1277</v>
      </c>
      <c r="P174" s="2" t="s">
        <v>66</v>
      </c>
      <c r="Q174" s="2" t="s">
        <v>66</v>
      </c>
      <c r="R174" s="2" t="s">
        <v>65</v>
      </c>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2" t="s">
        <v>52</v>
      </c>
      <c r="AW174" s="2" t="s">
        <v>1296</v>
      </c>
      <c r="AX174" s="2" t="s">
        <v>52</v>
      </c>
      <c r="AY174" s="2" t="s">
        <v>52</v>
      </c>
      <c r="AZ174" s="2" t="s">
        <v>52</v>
      </c>
    </row>
    <row r="175" spans="1:52" ht="30" customHeight="1" x14ac:dyDescent="0.3">
      <c r="A175" s="23" t="s">
        <v>1110</v>
      </c>
      <c r="B175" s="23" t="s">
        <v>1279</v>
      </c>
      <c r="C175" s="23" t="s">
        <v>897</v>
      </c>
      <c r="D175" s="24">
        <v>0.3</v>
      </c>
      <c r="E175" s="26">
        <f>단가대비표!O96</f>
        <v>0</v>
      </c>
      <c r="F175" s="29">
        <f>TRUNC(E175*D175,1)</f>
        <v>0</v>
      </c>
      <c r="G175" s="26">
        <f>단가대비표!P96</f>
        <v>0</v>
      </c>
      <c r="H175" s="29">
        <f>TRUNC(G175*D175,1)</f>
        <v>0</v>
      </c>
      <c r="I175" s="26">
        <f>단가대비표!V96</f>
        <v>0</v>
      </c>
      <c r="J175" s="29">
        <f>TRUNC(I175*D175,1)</f>
        <v>0</v>
      </c>
      <c r="K175" s="26">
        <f t="shared" si="40"/>
        <v>0</v>
      </c>
      <c r="L175" s="29">
        <f t="shared" si="40"/>
        <v>0</v>
      </c>
      <c r="M175" s="23" t="s">
        <v>1280</v>
      </c>
      <c r="N175" s="2" t="s">
        <v>214</v>
      </c>
      <c r="O175" s="2" t="s">
        <v>1281</v>
      </c>
      <c r="P175" s="2" t="s">
        <v>66</v>
      </c>
      <c r="Q175" s="2" t="s">
        <v>66</v>
      </c>
      <c r="R175" s="2" t="s">
        <v>65</v>
      </c>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2" t="s">
        <v>52</v>
      </c>
      <c r="AW175" s="2" t="s">
        <v>1297</v>
      </c>
      <c r="AX175" s="2" t="s">
        <v>52</v>
      </c>
      <c r="AY175" s="2" t="s">
        <v>52</v>
      </c>
      <c r="AZ175" s="2" t="s">
        <v>52</v>
      </c>
    </row>
    <row r="176" spans="1:52" ht="30" customHeight="1" x14ac:dyDescent="0.3">
      <c r="A176" s="23" t="s">
        <v>1283</v>
      </c>
      <c r="B176" s="23" t="s">
        <v>52</v>
      </c>
      <c r="C176" s="23" t="s">
        <v>70</v>
      </c>
      <c r="D176" s="24">
        <v>1.2</v>
      </c>
      <c r="E176" s="26">
        <f>단가대비표!O194</f>
        <v>0</v>
      </c>
      <c r="F176" s="29">
        <f>TRUNC(E176*D176,1)</f>
        <v>0</v>
      </c>
      <c r="G176" s="26">
        <f>단가대비표!P194</f>
        <v>0</v>
      </c>
      <c r="H176" s="29">
        <f>TRUNC(G176*D176,1)</f>
        <v>0</v>
      </c>
      <c r="I176" s="26">
        <f>단가대비표!V194</f>
        <v>0</v>
      </c>
      <c r="J176" s="29">
        <f>TRUNC(I176*D176,1)</f>
        <v>0</v>
      </c>
      <c r="K176" s="26">
        <f t="shared" si="40"/>
        <v>0</v>
      </c>
      <c r="L176" s="29">
        <f t="shared" si="40"/>
        <v>0</v>
      </c>
      <c r="M176" s="23" t="s">
        <v>1284</v>
      </c>
      <c r="N176" s="2" t="s">
        <v>214</v>
      </c>
      <c r="O176" s="2" t="s">
        <v>1285</v>
      </c>
      <c r="P176" s="2" t="s">
        <v>66</v>
      </c>
      <c r="Q176" s="2" t="s">
        <v>66</v>
      </c>
      <c r="R176" s="2" t="s">
        <v>65</v>
      </c>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2" t="s">
        <v>52</v>
      </c>
      <c r="AW176" s="2" t="s">
        <v>1298</v>
      </c>
      <c r="AX176" s="2" t="s">
        <v>52</v>
      </c>
      <c r="AY176" s="2" t="s">
        <v>52</v>
      </c>
      <c r="AZ176" s="2" t="s">
        <v>52</v>
      </c>
    </row>
    <row r="177" spans="1:52" ht="30" customHeight="1" x14ac:dyDescent="0.3">
      <c r="A177" s="23" t="s">
        <v>1283</v>
      </c>
      <c r="B177" s="23" t="s">
        <v>1106</v>
      </c>
      <c r="C177" s="23" t="s">
        <v>70</v>
      </c>
      <c r="D177" s="24">
        <v>1</v>
      </c>
      <c r="E177" s="26">
        <f>단가대비표!O195</f>
        <v>0</v>
      </c>
      <c r="F177" s="29">
        <f>TRUNC(E177*D177,1)</f>
        <v>0</v>
      </c>
      <c r="G177" s="26">
        <f>단가대비표!P195</f>
        <v>0</v>
      </c>
      <c r="H177" s="29">
        <f>TRUNC(G177*D177,1)</f>
        <v>0</v>
      </c>
      <c r="I177" s="26">
        <f>단가대비표!V195</f>
        <v>0</v>
      </c>
      <c r="J177" s="29">
        <f>TRUNC(I177*D177,1)</f>
        <v>0</v>
      </c>
      <c r="K177" s="26">
        <f t="shared" si="40"/>
        <v>0</v>
      </c>
      <c r="L177" s="29">
        <f t="shared" si="40"/>
        <v>0</v>
      </c>
      <c r="M177" s="23" t="s">
        <v>1287</v>
      </c>
      <c r="N177" s="2" t="s">
        <v>214</v>
      </c>
      <c r="O177" s="2" t="s">
        <v>1288</v>
      </c>
      <c r="P177" s="2" t="s">
        <v>66</v>
      </c>
      <c r="Q177" s="2" t="s">
        <v>66</v>
      </c>
      <c r="R177" s="2" t="s">
        <v>65</v>
      </c>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2" t="s">
        <v>52</v>
      </c>
      <c r="AW177" s="2" t="s">
        <v>1299</v>
      </c>
      <c r="AX177" s="2" t="s">
        <v>52</v>
      </c>
      <c r="AY177" s="2" t="s">
        <v>52</v>
      </c>
      <c r="AZ177" s="2" t="s">
        <v>52</v>
      </c>
    </row>
    <row r="178" spans="1:52" ht="30" customHeight="1" x14ac:dyDescent="0.3">
      <c r="A178" s="23" t="s">
        <v>979</v>
      </c>
      <c r="B178" s="23" t="s">
        <v>52</v>
      </c>
      <c r="C178" s="23" t="s">
        <v>52</v>
      </c>
      <c r="D178" s="24"/>
      <c r="E178" s="26"/>
      <c r="F178" s="29">
        <f>TRUNC(SUMIF(N174:N177, N173, F174:F177),0)</f>
        <v>0</v>
      </c>
      <c r="G178" s="26"/>
      <c r="H178" s="29">
        <f>TRUNC(SUMIF(N174:N177, N173, H174:H177),0)</f>
        <v>0</v>
      </c>
      <c r="I178" s="26"/>
      <c r="J178" s="29">
        <f>TRUNC(SUMIF(N174:N177, N173, J174:J177),0)</f>
        <v>0</v>
      </c>
      <c r="K178" s="26"/>
      <c r="L178" s="29">
        <f>F178+H178+J178</f>
        <v>0</v>
      </c>
      <c r="M178" s="23" t="s">
        <v>52</v>
      </c>
      <c r="N178" s="2" t="s">
        <v>97</v>
      </c>
      <c r="O178" s="2" t="s">
        <v>97</v>
      </c>
      <c r="P178" s="2" t="s">
        <v>52</v>
      </c>
      <c r="Q178" s="2" t="s">
        <v>52</v>
      </c>
      <c r="R178" s="2" t="s">
        <v>52</v>
      </c>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2" t="s">
        <v>52</v>
      </c>
      <c r="AW178" s="2" t="s">
        <v>52</v>
      </c>
      <c r="AX178" s="2" t="s">
        <v>52</v>
      </c>
      <c r="AY178" s="2" t="s">
        <v>52</v>
      </c>
      <c r="AZ178" s="2" t="s">
        <v>52</v>
      </c>
    </row>
    <row r="179" spans="1:52" ht="30" customHeight="1" x14ac:dyDescent="0.3">
      <c r="A179" s="24"/>
      <c r="B179" s="24"/>
      <c r="C179" s="24"/>
      <c r="D179" s="24"/>
      <c r="E179" s="26"/>
      <c r="F179" s="29"/>
      <c r="G179" s="26"/>
      <c r="H179" s="29"/>
      <c r="I179" s="26"/>
      <c r="J179" s="29"/>
      <c r="K179" s="26"/>
      <c r="L179" s="29"/>
      <c r="M179" s="24"/>
    </row>
    <row r="180" spans="1:52" ht="30" customHeight="1" x14ac:dyDescent="0.3">
      <c r="A180" s="20" t="s">
        <v>1300</v>
      </c>
      <c r="B180" s="21"/>
      <c r="C180" s="21"/>
      <c r="D180" s="21"/>
      <c r="E180" s="25"/>
      <c r="F180" s="28"/>
      <c r="G180" s="25"/>
      <c r="H180" s="28"/>
      <c r="I180" s="25"/>
      <c r="J180" s="28"/>
      <c r="K180" s="25"/>
      <c r="L180" s="28"/>
      <c r="M180" s="22"/>
      <c r="N180" s="1" t="s">
        <v>218</v>
      </c>
    </row>
    <row r="181" spans="1:52" ht="30" customHeight="1" x14ac:dyDescent="0.3">
      <c r="A181" s="23" t="s">
        <v>1274</v>
      </c>
      <c r="B181" s="23" t="s">
        <v>1275</v>
      </c>
      <c r="C181" s="23" t="s">
        <v>70</v>
      </c>
      <c r="D181" s="24">
        <v>0.8</v>
      </c>
      <c r="E181" s="26">
        <f>단가대비표!O43</f>
        <v>0</v>
      </c>
      <c r="F181" s="29">
        <f>TRUNC(E181*D181,1)</f>
        <v>0</v>
      </c>
      <c r="G181" s="26">
        <f>단가대비표!P43</f>
        <v>0</v>
      </c>
      <c r="H181" s="29">
        <f>TRUNC(G181*D181,1)</f>
        <v>0</v>
      </c>
      <c r="I181" s="26">
        <f>단가대비표!V43</f>
        <v>0</v>
      </c>
      <c r="J181" s="29">
        <f>TRUNC(I181*D181,1)</f>
        <v>0</v>
      </c>
      <c r="K181" s="26">
        <f t="shared" ref="K181:L184" si="41">TRUNC(E181+G181+I181,1)</f>
        <v>0</v>
      </c>
      <c r="L181" s="29">
        <f t="shared" si="41"/>
        <v>0</v>
      </c>
      <c r="M181" s="23" t="s">
        <v>1276</v>
      </c>
      <c r="N181" s="2" t="s">
        <v>218</v>
      </c>
      <c r="O181" s="2" t="s">
        <v>1277</v>
      </c>
      <c r="P181" s="2" t="s">
        <v>66</v>
      </c>
      <c r="Q181" s="2" t="s">
        <v>66</v>
      </c>
      <c r="R181" s="2" t="s">
        <v>65</v>
      </c>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2" t="s">
        <v>52</v>
      </c>
      <c r="AW181" s="2" t="s">
        <v>1301</v>
      </c>
      <c r="AX181" s="2" t="s">
        <v>52</v>
      </c>
      <c r="AY181" s="2" t="s">
        <v>52</v>
      </c>
      <c r="AZ181" s="2" t="s">
        <v>52</v>
      </c>
    </row>
    <row r="182" spans="1:52" ht="30" customHeight="1" x14ac:dyDescent="0.3">
      <c r="A182" s="23" t="s">
        <v>1110</v>
      </c>
      <c r="B182" s="23" t="s">
        <v>1279</v>
      </c>
      <c r="C182" s="23" t="s">
        <v>897</v>
      </c>
      <c r="D182" s="24">
        <v>0.3</v>
      </c>
      <c r="E182" s="26">
        <f>단가대비표!O96</f>
        <v>0</v>
      </c>
      <c r="F182" s="29">
        <f>TRUNC(E182*D182,1)</f>
        <v>0</v>
      </c>
      <c r="G182" s="26">
        <f>단가대비표!P96</f>
        <v>0</v>
      </c>
      <c r="H182" s="29">
        <f>TRUNC(G182*D182,1)</f>
        <v>0</v>
      </c>
      <c r="I182" s="26">
        <f>단가대비표!V96</f>
        <v>0</v>
      </c>
      <c r="J182" s="29">
        <f>TRUNC(I182*D182,1)</f>
        <v>0</v>
      </c>
      <c r="K182" s="26">
        <f t="shared" si="41"/>
        <v>0</v>
      </c>
      <c r="L182" s="29">
        <f t="shared" si="41"/>
        <v>0</v>
      </c>
      <c r="M182" s="23" t="s">
        <v>1280</v>
      </c>
      <c r="N182" s="2" t="s">
        <v>218</v>
      </c>
      <c r="O182" s="2" t="s">
        <v>1281</v>
      </c>
      <c r="P182" s="2" t="s">
        <v>66</v>
      </c>
      <c r="Q182" s="2" t="s">
        <v>66</v>
      </c>
      <c r="R182" s="2" t="s">
        <v>65</v>
      </c>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2" t="s">
        <v>52</v>
      </c>
      <c r="AW182" s="2" t="s">
        <v>1302</v>
      </c>
      <c r="AX182" s="2" t="s">
        <v>52</v>
      </c>
      <c r="AY182" s="2" t="s">
        <v>52</v>
      </c>
      <c r="AZ182" s="2" t="s">
        <v>52</v>
      </c>
    </row>
    <row r="183" spans="1:52" ht="30" customHeight="1" x14ac:dyDescent="0.3">
      <c r="A183" s="23" t="s">
        <v>1283</v>
      </c>
      <c r="B183" s="23" t="s">
        <v>52</v>
      </c>
      <c r="C183" s="23" t="s">
        <v>70</v>
      </c>
      <c r="D183" s="24">
        <v>1.2</v>
      </c>
      <c r="E183" s="26">
        <f>단가대비표!O194</f>
        <v>0</v>
      </c>
      <c r="F183" s="29">
        <f>TRUNC(E183*D183,1)</f>
        <v>0</v>
      </c>
      <c r="G183" s="26">
        <f>단가대비표!P194</f>
        <v>0</v>
      </c>
      <c r="H183" s="29">
        <f>TRUNC(G183*D183,1)</f>
        <v>0</v>
      </c>
      <c r="I183" s="26">
        <f>단가대비표!V194</f>
        <v>0</v>
      </c>
      <c r="J183" s="29">
        <f>TRUNC(I183*D183,1)</f>
        <v>0</v>
      </c>
      <c r="K183" s="26">
        <f t="shared" si="41"/>
        <v>0</v>
      </c>
      <c r="L183" s="29">
        <f t="shared" si="41"/>
        <v>0</v>
      </c>
      <c r="M183" s="23" t="s">
        <v>1284</v>
      </c>
      <c r="N183" s="2" t="s">
        <v>218</v>
      </c>
      <c r="O183" s="2" t="s">
        <v>1285</v>
      </c>
      <c r="P183" s="2" t="s">
        <v>66</v>
      </c>
      <c r="Q183" s="2" t="s">
        <v>66</v>
      </c>
      <c r="R183" s="2" t="s">
        <v>65</v>
      </c>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2" t="s">
        <v>52</v>
      </c>
      <c r="AW183" s="2" t="s">
        <v>1303</v>
      </c>
      <c r="AX183" s="2" t="s">
        <v>52</v>
      </c>
      <c r="AY183" s="2" t="s">
        <v>52</v>
      </c>
      <c r="AZ183" s="2" t="s">
        <v>52</v>
      </c>
    </row>
    <row r="184" spans="1:52" ht="30" customHeight="1" x14ac:dyDescent="0.3">
      <c r="A184" s="23" t="s">
        <v>1283</v>
      </c>
      <c r="B184" s="23" t="s">
        <v>1106</v>
      </c>
      <c r="C184" s="23" t="s">
        <v>70</v>
      </c>
      <c r="D184" s="24">
        <v>1</v>
      </c>
      <c r="E184" s="26">
        <f>단가대비표!O195</f>
        <v>0</v>
      </c>
      <c r="F184" s="29">
        <f>TRUNC(E184*D184,1)</f>
        <v>0</v>
      </c>
      <c r="G184" s="26">
        <f>단가대비표!P195</f>
        <v>0</v>
      </c>
      <c r="H184" s="29">
        <f>TRUNC(G184*D184,1)</f>
        <v>0</v>
      </c>
      <c r="I184" s="26">
        <f>단가대비표!V195</f>
        <v>0</v>
      </c>
      <c r="J184" s="29">
        <f>TRUNC(I184*D184,1)</f>
        <v>0</v>
      </c>
      <c r="K184" s="26">
        <f t="shared" si="41"/>
        <v>0</v>
      </c>
      <c r="L184" s="29">
        <f t="shared" si="41"/>
        <v>0</v>
      </c>
      <c r="M184" s="23" t="s">
        <v>1287</v>
      </c>
      <c r="N184" s="2" t="s">
        <v>218</v>
      </c>
      <c r="O184" s="2" t="s">
        <v>1288</v>
      </c>
      <c r="P184" s="2" t="s">
        <v>66</v>
      </c>
      <c r="Q184" s="2" t="s">
        <v>66</v>
      </c>
      <c r="R184" s="2" t="s">
        <v>65</v>
      </c>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2" t="s">
        <v>52</v>
      </c>
      <c r="AW184" s="2" t="s">
        <v>1304</v>
      </c>
      <c r="AX184" s="2" t="s">
        <v>52</v>
      </c>
      <c r="AY184" s="2" t="s">
        <v>52</v>
      </c>
      <c r="AZ184" s="2" t="s">
        <v>52</v>
      </c>
    </row>
    <row r="185" spans="1:52" ht="30" customHeight="1" x14ac:dyDescent="0.3">
      <c r="A185" s="23" t="s">
        <v>979</v>
      </c>
      <c r="B185" s="23" t="s">
        <v>52</v>
      </c>
      <c r="C185" s="23" t="s">
        <v>52</v>
      </c>
      <c r="D185" s="24"/>
      <c r="E185" s="26"/>
      <c r="F185" s="29">
        <f>TRUNC(SUMIF(N181:N184, N180, F181:F184),0)</f>
        <v>0</v>
      </c>
      <c r="G185" s="26"/>
      <c r="H185" s="29">
        <f>TRUNC(SUMIF(N181:N184, N180, H181:H184),0)</f>
        <v>0</v>
      </c>
      <c r="I185" s="26"/>
      <c r="J185" s="29">
        <f>TRUNC(SUMIF(N181:N184, N180, J181:J184),0)</f>
        <v>0</v>
      </c>
      <c r="K185" s="26"/>
      <c r="L185" s="29">
        <f>F185+H185+J185</f>
        <v>0</v>
      </c>
      <c r="M185" s="23" t="s">
        <v>52</v>
      </c>
      <c r="N185" s="2" t="s">
        <v>97</v>
      </c>
      <c r="O185" s="2" t="s">
        <v>97</v>
      </c>
      <c r="P185" s="2" t="s">
        <v>52</v>
      </c>
      <c r="Q185" s="2" t="s">
        <v>52</v>
      </c>
      <c r="R185" s="2" t="s">
        <v>52</v>
      </c>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2" t="s">
        <v>52</v>
      </c>
      <c r="AW185" s="2" t="s">
        <v>52</v>
      </c>
      <c r="AX185" s="2" t="s">
        <v>52</v>
      </c>
      <c r="AY185" s="2" t="s">
        <v>52</v>
      </c>
      <c r="AZ185" s="2" t="s">
        <v>52</v>
      </c>
    </row>
    <row r="186" spans="1:52" ht="30" customHeight="1" x14ac:dyDescent="0.3">
      <c r="A186" s="24"/>
      <c r="B186" s="24"/>
      <c r="C186" s="24"/>
      <c r="D186" s="24"/>
      <c r="E186" s="26"/>
      <c r="F186" s="29"/>
      <c r="G186" s="26"/>
      <c r="H186" s="29"/>
      <c r="I186" s="26"/>
      <c r="J186" s="29"/>
      <c r="K186" s="26"/>
      <c r="L186" s="29"/>
      <c r="M186" s="24"/>
    </row>
    <row r="187" spans="1:52" ht="30" customHeight="1" x14ac:dyDescent="0.3">
      <c r="A187" s="20" t="s">
        <v>1305</v>
      </c>
      <c r="B187" s="21"/>
      <c r="C187" s="21"/>
      <c r="D187" s="21"/>
      <c r="E187" s="25"/>
      <c r="F187" s="28"/>
      <c r="G187" s="25"/>
      <c r="H187" s="28"/>
      <c r="I187" s="25"/>
      <c r="J187" s="28"/>
      <c r="K187" s="25"/>
      <c r="L187" s="28"/>
      <c r="M187" s="22"/>
      <c r="N187" s="1" t="s">
        <v>222</v>
      </c>
    </row>
    <row r="188" spans="1:52" ht="30" customHeight="1" x14ac:dyDescent="0.3">
      <c r="A188" s="23" t="s">
        <v>1274</v>
      </c>
      <c r="B188" s="23" t="s">
        <v>1275</v>
      </c>
      <c r="C188" s="23" t="s">
        <v>70</v>
      </c>
      <c r="D188" s="24">
        <v>0.8</v>
      </c>
      <c r="E188" s="26">
        <f>단가대비표!O43</f>
        <v>0</v>
      </c>
      <c r="F188" s="29">
        <f>TRUNC(E188*D188,1)</f>
        <v>0</v>
      </c>
      <c r="G188" s="26">
        <f>단가대비표!P43</f>
        <v>0</v>
      </c>
      <c r="H188" s="29">
        <f>TRUNC(G188*D188,1)</f>
        <v>0</v>
      </c>
      <c r="I188" s="26">
        <f>단가대비표!V43</f>
        <v>0</v>
      </c>
      <c r="J188" s="29">
        <f>TRUNC(I188*D188,1)</f>
        <v>0</v>
      </c>
      <c r="K188" s="26">
        <f t="shared" ref="K188:L191" si="42">TRUNC(E188+G188+I188,1)</f>
        <v>0</v>
      </c>
      <c r="L188" s="29">
        <f t="shared" si="42"/>
        <v>0</v>
      </c>
      <c r="M188" s="23" t="s">
        <v>1276</v>
      </c>
      <c r="N188" s="2" t="s">
        <v>222</v>
      </c>
      <c r="O188" s="2" t="s">
        <v>1277</v>
      </c>
      <c r="P188" s="2" t="s">
        <v>66</v>
      </c>
      <c r="Q188" s="2" t="s">
        <v>66</v>
      </c>
      <c r="R188" s="2" t="s">
        <v>65</v>
      </c>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2" t="s">
        <v>52</v>
      </c>
      <c r="AW188" s="2" t="s">
        <v>1306</v>
      </c>
      <c r="AX188" s="2" t="s">
        <v>52</v>
      </c>
      <c r="AY188" s="2" t="s">
        <v>52</v>
      </c>
      <c r="AZ188" s="2" t="s">
        <v>52</v>
      </c>
    </row>
    <row r="189" spans="1:52" ht="30" customHeight="1" x14ac:dyDescent="0.3">
      <c r="A189" s="23" t="s">
        <v>1110</v>
      </c>
      <c r="B189" s="23" t="s">
        <v>1279</v>
      </c>
      <c r="C189" s="23" t="s">
        <v>897</v>
      </c>
      <c r="D189" s="24">
        <v>0.3</v>
      </c>
      <c r="E189" s="26">
        <f>단가대비표!O96</f>
        <v>0</v>
      </c>
      <c r="F189" s="29">
        <f>TRUNC(E189*D189,1)</f>
        <v>0</v>
      </c>
      <c r="G189" s="26">
        <f>단가대비표!P96</f>
        <v>0</v>
      </c>
      <c r="H189" s="29">
        <f>TRUNC(G189*D189,1)</f>
        <v>0</v>
      </c>
      <c r="I189" s="26">
        <f>단가대비표!V96</f>
        <v>0</v>
      </c>
      <c r="J189" s="29">
        <f>TRUNC(I189*D189,1)</f>
        <v>0</v>
      </c>
      <c r="K189" s="26">
        <f t="shared" si="42"/>
        <v>0</v>
      </c>
      <c r="L189" s="29">
        <f t="shared" si="42"/>
        <v>0</v>
      </c>
      <c r="M189" s="23" t="s">
        <v>1280</v>
      </c>
      <c r="N189" s="2" t="s">
        <v>222</v>
      </c>
      <c r="O189" s="2" t="s">
        <v>1281</v>
      </c>
      <c r="P189" s="2" t="s">
        <v>66</v>
      </c>
      <c r="Q189" s="2" t="s">
        <v>66</v>
      </c>
      <c r="R189" s="2" t="s">
        <v>65</v>
      </c>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2" t="s">
        <v>52</v>
      </c>
      <c r="AW189" s="2" t="s">
        <v>1307</v>
      </c>
      <c r="AX189" s="2" t="s">
        <v>52</v>
      </c>
      <c r="AY189" s="2" t="s">
        <v>52</v>
      </c>
      <c r="AZ189" s="2" t="s">
        <v>52</v>
      </c>
    </row>
    <row r="190" spans="1:52" ht="30" customHeight="1" x14ac:dyDescent="0.3">
      <c r="A190" s="23" t="s">
        <v>1283</v>
      </c>
      <c r="B190" s="23" t="s">
        <v>52</v>
      </c>
      <c r="C190" s="23" t="s">
        <v>70</v>
      </c>
      <c r="D190" s="24">
        <v>1.2</v>
      </c>
      <c r="E190" s="26">
        <f>단가대비표!O194</f>
        <v>0</v>
      </c>
      <c r="F190" s="29">
        <f>TRUNC(E190*D190,1)</f>
        <v>0</v>
      </c>
      <c r="G190" s="26">
        <f>단가대비표!P194</f>
        <v>0</v>
      </c>
      <c r="H190" s="29">
        <f>TRUNC(G190*D190,1)</f>
        <v>0</v>
      </c>
      <c r="I190" s="26">
        <f>단가대비표!V194</f>
        <v>0</v>
      </c>
      <c r="J190" s="29">
        <f>TRUNC(I190*D190,1)</f>
        <v>0</v>
      </c>
      <c r="K190" s="26">
        <f t="shared" si="42"/>
        <v>0</v>
      </c>
      <c r="L190" s="29">
        <f t="shared" si="42"/>
        <v>0</v>
      </c>
      <c r="M190" s="23" t="s">
        <v>1284</v>
      </c>
      <c r="N190" s="2" t="s">
        <v>222</v>
      </c>
      <c r="O190" s="2" t="s">
        <v>1285</v>
      </c>
      <c r="P190" s="2" t="s">
        <v>66</v>
      </c>
      <c r="Q190" s="2" t="s">
        <v>66</v>
      </c>
      <c r="R190" s="2" t="s">
        <v>65</v>
      </c>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2" t="s">
        <v>52</v>
      </c>
      <c r="AW190" s="2" t="s">
        <v>1308</v>
      </c>
      <c r="AX190" s="2" t="s">
        <v>52</v>
      </c>
      <c r="AY190" s="2" t="s">
        <v>52</v>
      </c>
      <c r="AZ190" s="2" t="s">
        <v>52</v>
      </c>
    </row>
    <row r="191" spans="1:52" ht="30" customHeight="1" x14ac:dyDescent="0.3">
      <c r="A191" s="23" t="s">
        <v>1283</v>
      </c>
      <c r="B191" s="23" t="s">
        <v>1106</v>
      </c>
      <c r="C191" s="23" t="s">
        <v>70</v>
      </c>
      <c r="D191" s="24">
        <v>1</v>
      </c>
      <c r="E191" s="26">
        <f>단가대비표!O195</f>
        <v>0</v>
      </c>
      <c r="F191" s="29">
        <f>TRUNC(E191*D191,1)</f>
        <v>0</v>
      </c>
      <c r="G191" s="26">
        <f>단가대비표!P195</f>
        <v>0</v>
      </c>
      <c r="H191" s="29">
        <f>TRUNC(G191*D191,1)</f>
        <v>0</v>
      </c>
      <c r="I191" s="26">
        <f>단가대비표!V195</f>
        <v>0</v>
      </c>
      <c r="J191" s="29">
        <f>TRUNC(I191*D191,1)</f>
        <v>0</v>
      </c>
      <c r="K191" s="26">
        <f t="shared" si="42"/>
        <v>0</v>
      </c>
      <c r="L191" s="29">
        <f t="shared" si="42"/>
        <v>0</v>
      </c>
      <c r="M191" s="23" t="s">
        <v>1287</v>
      </c>
      <c r="N191" s="2" t="s">
        <v>222</v>
      </c>
      <c r="O191" s="2" t="s">
        <v>1288</v>
      </c>
      <c r="P191" s="2" t="s">
        <v>66</v>
      </c>
      <c r="Q191" s="2" t="s">
        <v>66</v>
      </c>
      <c r="R191" s="2" t="s">
        <v>65</v>
      </c>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2" t="s">
        <v>52</v>
      </c>
      <c r="AW191" s="2" t="s">
        <v>1309</v>
      </c>
      <c r="AX191" s="2" t="s">
        <v>52</v>
      </c>
      <c r="AY191" s="2" t="s">
        <v>52</v>
      </c>
      <c r="AZ191" s="2" t="s">
        <v>52</v>
      </c>
    </row>
    <row r="192" spans="1:52" ht="30" customHeight="1" x14ac:dyDescent="0.3">
      <c r="A192" s="23" t="s">
        <v>979</v>
      </c>
      <c r="B192" s="23" t="s">
        <v>52</v>
      </c>
      <c r="C192" s="23" t="s">
        <v>52</v>
      </c>
      <c r="D192" s="24"/>
      <c r="E192" s="26"/>
      <c r="F192" s="29">
        <f>TRUNC(SUMIF(N188:N191, N187, F188:F191),0)</f>
        <v>0</v>
      </c>
      <c r="G192" s="26"/>
      <c r="H192" s="29">
        <f>TRUNC(SUMIF(N188:N191, N187, H188:H191),0)</f>
        <v>0</v>
      </c>
      <c r="I192" s="26"/>
      <c r="J192" s="29">
        <f>TRUNC(SUMIF(N188:N191, N187, J188:J191),0)</f>
        <v>0</v>
      </c>
      <c r="K192" s="26"/>
      <c r="L192" s="29">
        <f>F192+H192+J192</f>
        <v>0</v>
      </c>
      <c r="M192" s="23" t="s">
        <v>52</v>
      </c>
      <c r="N192" s="2" t="s">
        <v>97</v>
      </c>
      <c r="O192" s="2" t="s">
        <v>97</v>
      </c>
      <c r="P192" s="2" t="s">
        <v>52</v>
      </c>
      <c r="Q192" s="2" t="s">
        <v>52</v>
      </c>
      <c r="R192" s="2" t="s">
        <v>52</v>
      </c>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2" t="s">
        <v>52</v>
      </c>
      <c r="AW192" s="2" t="s">
        <v>52</v>
      </c>
      <c r="AX192" s="2" t="s">
        <v>52</v>
      </c>
      <c r="AY192" s="2" t="s">
        <v>52</v>
      </c>
      <c r="AZ192" s="2" t="s">
        <v>52</v>
      </c>
    </row>
    <row r="193" spans="1:52" ht="30" customHeight="1" x14ac:dyDescent="0.3">
      <c r="A193" s="24"/>
      <c r="B193" s="24"/>
      <c r="C193" s="24"/>
      <c r="D193" s="24"/>
      <c r="E193" s="26"/>
      <c r="F193" s="29"/>
      <c r="G193" s="26"/>
      <c r="H193" s="29"/>
      <c r="I193" s="26"/>
      <c r="J193" s="29"/>
      <c r="K193" s="26"/>
      <c r="L193" s="29"/>
      <c r="M193" s="24"/>
    </row>
    <row r="194" spans="1:52" ht="30" customHeight="1" x14ac:dyDescent="0.3">
      <c r="A194" s="20" t="s">
        <v>1310</v>
      </c>
      <c r="B194" s="21"/>
      <c r="C194" s="21"/>
      <c r="D194" s="21"/>
      <c r="E194" s="25"/>
      <c r="F194" s="28"/>
      <c r="G194" s="25"/>
      <c r="H194" s="28"/>
      <c r="I194" s="25"/>
      <c r="J194" s="28"/>
      <c r="K194" s="25"/>
      <c r="L194" s="28"/>
      <c r="M194" s="22"/>
      <c r="N194" s="1" t="s">
        <v>226</v>
      </c>
    </row>
    <row r="195" spans="1:52" ht="30" customHeight="1" x14ac:dyDescent="0.3">
      <c r="A195" s="23" t="s">
        <v>1127</v>
      </c>
      <c r="B195" s="23" t="s">
        <v>1311</v>
      </c>
      <c r="C195" s="23" t="s">
        <v>70</v>
      </c>
      <c r="D195" s="24">
        <v>1.05</v>
      </c>
      <c r="E195" s="26">
        <f>단가대비표!O47</f>
        <v>0</v>
      </c>
      <c r="F195" s="29">
        <f>TRUNC(E195*D195,1)</f>
        <v>0</v>
      </c>
      <c r="G195" s="26">
        <f>단가대비표!P47</f>
        <v>0</v>
      </c>
      <c r="H195" s="29">
        <f>TRUNC(G195*D195,1)</f>
        <v>0</v>
      </c>
      <c r="I195" s="26">
        <f>단가대비표!V47</f>
        <v>0</v>
      </c>
      <c r="J195" s="29">
        <f>TRUNC(I195*D195,1)</f>
        <v>0</v>
      </c>
      <c r="K195" s="26">
        <f>TRUNC(E195+G195+I195,1)</f>
        <v>0</v>
      </c>
      <c r="L195" s="29">
        <f>TRUNC(F195+H195+J195,1)</f>
        <v>0</v>
      </c>
      <c r="M195" s="23" t="s">
        <v>1312</v>
      </c>
      <c r="N195" s="2" t="s">
        <v>226</v>
      </c>
      <c r="O195" s="2" t="s">
        <v>1313</v>
      </c>
      <c r="P195" s="2" t="s">
        <v>66</v>
      </c>
      <c r="Q195" s="2" t="s">
        <v>66</v>
      </c>
      <c r="R195" s="2" t="s">
        <v>65</v>
      </c>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2" t="s">
        <v>52</v>
      </c>
      <c r="AW195" s="2" t="s">
        <v>1314</v>
      </c>
      <c r="AX195" s="2" t="s">
        <v>52</v>
      </c>
      <c r="AY195" s="2" t="s">
        <v>52</v>
      </c>
      <c r="AZ195" s="2" t="s">
        <v>52</v>
      </c>
    </row>
    <row r="196" spans="1:52" ht="30" customHeight="1" x14ac:dyDescent="0.3">
      <c r="A196" s="23" t="s">
        <v>1132</v>
      </c>
      <c r="B196" s="23" t="s">
        <v>1315</v>
      </c>
      <c r="C196" s="23" t="s">
        <v>1134</v>
      </c>
      <c r="D196" s="24">
        <v>1</v>
      </c>
      <c r="E196" s="26">
        <f>단가대비표!O143</f>
        <v>0</v>
      </c>
      <c r="F196" s="29">
        <f>TRUNC(E196*D196,1)</f>
        <v>0</v>
      </c>
      <c r="G196" s="26">
        <f>단가대비표!P143</f>
        <v>0</v>
      </c>
      <c r="H196" s="29">
        <f>TRUNC(G196*D196,1)</f>
        <v>0</v>
      </c>
      <c r="I196" s="26">
        <f>단가대비표!V143</f>
        <v>0</v>
      </c>
      <c r="J196" s="29">
        <f>TRUNC(I196*D196,1)</f>
        <v>0</v>
      </c>
      <c r="K196" s="26">
        <f>TRUNC(E196+G196+I196,1)</f>
        <v>0</v>
      </c>
      <c r="L196" s="29">
        <f>TRUNC(F196+H196+J196,1)</f>
        <v>0</v>
      </c>
      <c r="M196" s="23" t="s">
        <v>1316</v>
      </c>
      <c r="N196" s="2" t="s">
        <v>226</v>
      </c>
      <c r="O196" s="2" t="s">
        <v>1317</v>
      </c>
      <c r="P196" s="2" t="s">
        <v>66</v>
      </c>
      <c r="Q196" s="2" t="s">
        <v>66</v>
      </c>
      <c r="R196" s="2" t="s">
        <v>65</v>
      </c>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2" t="s">
        <v>52</v>
      </c>
      <c r="AW196" s="2" t="s">
        <v>1318</v>
      </c>
      <c r="AX196" s="2" t="s">
        <v>52</v>
      </c>
      <c r="AY196" s="2" t="s">
        <v>52</v>
      </c>
      <c r="AZ196" s="2" t="s">
        <v>52</v>
      </c>
    </row>
    <row r="197" spans="1:52" ht="30" customHeight="1" x14ac:dyDescent="0.3">
      <c r="A197" s="23" t="s">
        <v>979</v>
      </c>
      <c r="B197" s="23" t="s">
        <v>52</v>
      </c>
      <c r="C197" s="23" t="s">
        <v>52</v>
      </c>
      <c r="D197" s="24"/>
      <c r="E197" s="26"/>
      <c r="F197" s="29">
        <f>TRUNC(SUMIF(N195:N196, N194, F195:F196),0)</f>
        <v>0</v>
      </c>
      <c r="G197" s="26"/>
      <c r="H197" s="29">
        <f>TRUNC(SUMIF(N195:N196, N194, H195:H196),0)</f>
        <v>0</v>
      </c>
      <c r="I197" s="26"/>
      <c r="J197" s="29">
        <f>TRUNC(SUMIF(N195:N196, N194, J195:J196),0)</f>
        <v>0</v>
      </c>
      <c r="K197" s="26"/>
      <c r="L197" s="29">
        <f>F197+H197+J197</f>
        <v>0</v>
      </c>
      <c r="M197" s="23" t="s">
        <v>52</v>
      </c>
      <c r="N197" s="2" t="s">
        <v>97</v>
      </c>
      <c r="O197" s="2" t="s">
        <v>97</v>
      </c>
      <c r="P197" s="2" t="s">
        <v>52</v>
      </c>
      <c r="Q197" s="2" t="s">
        <v>52</v>
      </c>
      <c r="R197" s="2" t="s">
        <v>52</v>
      </c>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2" t="s">
        <v>52</v>
      </c>
      <c r="AW197" s="2" t="s">
        <v>52</v>
      </c>
      <c r="AX197" s="2" t="s">
        <v>52</v>
      </c>
      <c r="AY197" s="2" t="s">
        <v>52</v>
      </c>
      <c r="AZ197" s="2" t="s">
        <v>52</v>
      </c>
    </row>
    <row r="198" spans="1:52" ht="30" customHeight="1" x14ac:dyDescent="0.3">
      <c r="A198" s="24"/>
      <c r="B198" s="24"/>
      <c r="C198" s="24"/>
      <c r="D198" s="24"/>
      <c r="E198" s="26"/>
      <c r="F198" s="29"/>
      <c r="G198" s="26"/>
      <c r="H198" s="29"/>
      <c r="I198" s="26"/>
      <c r="J198" s="29"/>
      <c r="K198" s="26"/>
      <c r="L198" s="29"/>
      <c r="M198" s="24"/>
    </row>
    <row r="199" spans="1:52" ht="30" customHeight="1" x14ac:dyDescent="0.3">
      <c r="A199" s="20" t="s">
        <v>1319</v>
      </c>
      <c r="B199" s="21"/>
      <c r="C199" s="21"/>
      <c r="D199" s="21"/>
      <c r="E199" s="25"/>
      <c r="F199" s="28"/>
      <c r="G199" s="25"/>
      <c r="H199" s="28"/>
      <c r="I199" s="25"/>
      <c r="J199" s="28"/>
      <c r="K199" s="25"/>
      <c r="L199" s="28"/>
      <c r="M199" s="22"/>
      <c r="N199" s="1" t="s">
        <v>230</v>
      </c>
    </row>
    <row r="200" spans="1:52" ht="30" customHeight="1" x14ac:dyDescent="0.3">
      <c r="A200" s="23" t="s">
        <v>1127</v>
      </c>
      <c r="B200" s="23" t="s">
        <v>1320</v>
      </c>
      <c r="C200" s="23" t="s">
        <v>70</v>
      </c>
      <c r="D200" s="24">
        <v>1.05</v>
      </c>
      <c r="E200" s="26">
        <f>단가대비표!O48</f>
        <v>0</v>
      </c>
      <c r="F200" s="29">
        <f>TRUNC(E200*D200,1)</f>
        <v>0</v>
      </c>
      <c r="G200" s="26">
        <f>단가대비표!P48</f>
        <v>0</v>
      </c>
      <c r="H200" s="29">
        <f>TRUNC(G200*D200,1)</f>
        <v>0</v>
      </c>
      <c r="I200" s="26">
        <f>단가대비표!V48</f>
        <v>0</v>
      </c>
      <c r="J200" s="29">
        <f>TRUNC(I200*D200,1)</f>
        <v>0</v>
      </c>
      <c r="K200" s="26">
        <f>TRUNC(E200+G200+I200,1)</f>
        <v>0</v>
      </c>
      <c r="L200" s="29">
        <f>TRUNC(F200+H200+J200,1)</f>
        <v>0</v>
      </c>
      <c r="M200" s="23" t="s">
        <v>1321</v>
      </c>
      <c r="N200" s="2" t="s">
        <v>230</v>
      </c>
      <c r="O200" s="2" t="s">
        <v>1322</v>
      </c>
      <c r="P200" s="2" t="s">
        <v>66</v>
      </c>
      <c r="Q200" s="2" t="s">
        <v>66</v>
      </c>
      <c r="R200" s="2" t="s">
        <v>65</v>
      </c>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2" t="s">
        <v>52</v>
      </c>
      <c r="AW200" s="2" t="s">
        <v>1323</v>
      </c>
      <c r="AX200" s="2" t="s">
        <v>52</v>
      </c>
      <c r="AY200" s="2" t="s">
        <v>52</v>
      </c>
      <c r="AZ200" s="2" t="s">
        <v>52</v>
      </c>
    </row>
    <row r="201" spans="1:52" ht="30" customHeight="1" x14ac:dyDescent="0.3">
      <c r="A201" s="23" t="s">
        <v>1132</v>
      </c>
      <c r="B201" s="23" t="s">
        <v>1315</v>
      </c>
      <c r="C201" s="23" t="s">
        <v>1134</v>
      </c>
      <c r="D201" s="24">
        <v>1</v>
      </c>
      <c r="E201" s="26">
        <f>단가대비표!O143</f>
        <v>0</v>
      </c>
      <c r="F201" s="29">
        <f>TRUNC(E201*D201,1)</f>
        <v>0</v>
      </c>
      <c r="G201" s="26">
        <f>단가대비표!P143</f>
        <v>0</v>
      </c>
      <c r="H201" s="29">
        <f>TRUNC(G201*D201,1)</f>
        <v>0</v>
      </c>
      <c r="I201" s="26">
        <f>단가대비표!V143</f>
        <v>0</v>
      </c>
      <c r="J201" s="29">
        <f>TRUNC(I201*D201,1)</f>
        <v>0</v>
      </c>
      <c r="K201" s="26">
        <f>TRUNC(E201+G201+I201,1)</f>
        <v>0</v>
      </c>
      <c r="L201" s="29">
        <f>TRUNC(F201+H201+J201,1)</f>
        <v>0</v>
      </c>
      <c r="M201" s="23" t="s">
        <v>1316</v>
      </c>
      <c r="N201" s="2" t="s">
        <v>230</v>
      </c>
      <c r="O201" s="2" t="s">
        <v>1317</v>
      </c>
      <c r="P201" s="2" t="s">
        <v>66</v>
      </c>
      <c r="Q201" s="2" t="s">
        <v>66</v>
      </c>
      <c r="R201" s="2" t="s">
        <v>65</v>
      </c>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2" t="s">
        <v>52</v>
      </c>
      <c r="AW201" s="2" t="s">
        <v>1324</v>
      </c>
      <c r="AX201" s="2" t="s">
        <v>52</v>
      </c>
      <c r="AY201" s="2" t="s">
        <v>52</v>
      </c>
      <c r="AZ201" s="2" t="s">
        <v>52</v>
      </c>
    </row>
    <row r="202" spans="1:52" ht="30" customHeight="1" x14ac:dyDescent="0.3">
      <c r="A202" s="23" t="s">
        <v>979</v>
      </c>
      <c r="B202" s="23" t="s">
        <v>52</v>
      </c>
      <c r="C202" s="23" t="s">
        <v>52</v>
      </c>
      <c r="D202" s="24"/>
      <c r="E202" s="26"/>
      <c r="F202" s="29">
        <f>TRUNC(SUMIF(N200:N201, N199, F200:F201),0)</f>
        <v>0</v>
      </c>
      <c r="G202" s="26"/>
      <c r="H202" s="29">
        <f>TRUNC(SUMIF(N200:N201, N199, H200:H201),0)</f>
        <v>0</v>
      </c>
      <c r="I202" s="26"/>
      <c r="J202" s="29">
        <f>TRUNC(SUMIF(N200:N201, N199, J200:J201),0)</f>
        <v>0</v>
      </c>
      <c r="K202" s="26"/>
      <c r="L202" s="29">
        <f>F202+H202+J202</f>
        <v>0</v>
      </c>
      <c r="M202" s="23" t="s">
        <v>52</v>
      </c>
      <c r="N202" s="2" t="s">
        <v>97</v>
      </c>
      <c r="O202" s="2" t="s">
        <v>97</v>
      </c>
      <c r="P202" s="2" t="s">
        <v>52</v>
      </c>
      <c r="Q202" s="2" t="s">
        <v>52</v>
      </c>
      <c r="R202" s="2" t="s">
        <v>52</v>
      </c>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2" t="s">
        <v>52</v>
      </c>
      <c r="AW202" s="2" t="s">
        <v>52</v>
      </c>
      <c r="AX202" s="2" t="s">
        <v>52</v>
      </c>
      <c r="AY202" s="2" t="s">
        <v>52</v>
      </c>
      <c r="AZ202" s="2" t="s">
        <v>52</v>
      </c>
    </row>
    <row r="203" spans="1:52" ht="30" customHeight="1" x14ac:dyDescent="0.3">
      <c r="A203" s="24"/>
      <c r="B203" s="24"/>
      <c r="C203" s="24"/>
      <c r="D203" s="24"/>
      <c r="E203" s="26"/>
      <c r="F203" s="29"/>
      <c r="G203" s="26"/>
      <c r="H203" s="29"/>
      <c r="I203" s="26"/>
      <c r="J203" s="29"/>
      <c r="K203" s="26"/>
      <c r="L203" s="29"/>
      <c r="M203" s="24"/>
    </row>
    <row r="204" spans="1:52" ht="30" customHeight="1" x14ac:dyDescent="0.3">
      <c r="A204" s="20" t="s">
        <v>1325</v>
      </c>
      <c r="B204" s="21"/>
      <c r="C204" s="21"/>
      <c r="D204" s="21"/>
      <c r="E204" s="25"/>
      <c r="F204" s="28"/>
      <c r="G204" s="25"/>
      <c r="H204" s="28"/>
      <c r="I204" s="25"/>
      <c r="J204" s="28"/>
      <c r="K204" s="25"/>
      <c r="L204" s="28"/>
      <c r="M204" s="22"/>
      <c r="N204" s="1" t="s">
        <v>233</v>
      </c>
    </row>
    <row r="205" spans="1:52" ht="30" customHeight="1" x14ac:dyDescent="0.3">
      <c r="A205" s="23" t="s">
        <v>1127</v>
      </c>
      <c r="B205" s="23" t="s">
        <v>1311</v>
      </c>
      <c r="C205" s="23" t="s">
        <v>70</v>
      </c>
      <c r="D205" s="24">
        <v>1.05</v>
      </c>
      <c r="E205" s="26">
        <f>단가대비표!O47</f>
        <v>0</v>
      </c>
      <c r="F205" s="29">
        <f>TRUNC(E205*D205,1)</f>
        <v>0</v>
      </c>
      <c r="G205" s="26">
        <f>단가대비표!P47</f>
        <v>0</v>
      </c>
      <c r="H205" s="29">
        <f>TRUNC(G205*D205,1)</f>
        <v>0</v>
      </c>
      <c r="I205" s="26">
        <f>단가대비표!V47</f>
        <v>0</v>
      </c>
      <c r="J205" s="29">
        <f>TRUNC(I205*D205,1)</f>
        <v>0</v>
      </c>
      <c r="K205" s="26">
        <f>TRUNC(E205+G205+I205,1)</f>
        <v>0</v>
      </c>
      <c r="L205" s="29">
        <f>TRUNC(F205+H205+J205,1)</f>
        <v>0</v>
      </c>
      <c r="M205" s="23" t="s">
        <v>1312</v>
      </c>
      <c r="N205" s="2" t="s">
        <v>233</v>
      </c>
      <c r="O205" s="2" t="s">
        <v>1313</v>
      </c>
      <c r="P205" s="2" t="s">
        <v>66</v>
      </c>
      <c r="Q205" s="2" t="s">
        <v>66</v>
      </c>
      <c r="R205" s="2" t="s">
        <v>65</v>
      </c>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2" t="s">
        <v>52</v>
      </c>
      <c r="AW205" s="2" t="s">
        <v>1326</v>
      </c>
      <c r="AX205" s="2" t="s">
        <v>52</v>
      </c>
      <c r="AY205" s="2" t="s">
        <v>52</v>
      </c>
      <c r="AZ205" s="2" t="s">
        <v>52</v>
      </c>
    </row>
    <row r="206" spans="1:52" ht="30" customHeight="1" x14ac:dyDescent="0.3">
      <c r="A206" s="23" t="s">
        <v>1132</v>
      </c>
      <c r="B206" s="23" t="s">
        <v>1315</v>
      </c>
      <c r="C206" s="23" t="s">
        <v>1134</v>
      </c>
      <c r="D206" s="24">
        <v>1</v>
      </c>
      <c r="E206" s="26">
        <f>단가대비표!O143</f>
        <v>0</v>
      </c>
      <c r="F206" s="29">
        <f>TRUNC(E206*D206,1)</f>
        <v>0</v>
      </c>
      <c r="G206" s="26">
        <f>단가대비표!P143</f>
        <v>0</v>
      </c>
      <c r="H206" s="29">
        <f>TRUNC(G206*D206,1)</f>
        <v>0</v>
      </c>
      <c r="I206" s="26">
        <f>단가대비표!V143</f>
        <v>0</v>
      </c>
      <c r="J206" s="29">
        <f>TRUNC(I206*D206,1)</f>
        <v>0</v>
      </c>
      <c r="K206" s="26">
        <f>TRUNC(E206+G206+I206,1)</f>
        <v>0</v>
      </c>
      <c r="L206" s="29">
        <f>TRUNC(F206+H206+J206,1)</f>
        <v>0</v>
      </c>
      <c r="M206" s="23" t="s">
        <v>1316</v>
      </c>
      <c r="N206" s="2" t="s">
        <v>233</v>
      </c>
      <c r="O206" s="2" t="s">
        <v>1317</v>
      </c>
      <c r="P206" s="2" t="s">
        <v>66</v>
      </c>
      <c r="Q206" s="2" t="s">
        <v>66</v>
      </c>
      <c r="R206" s="2" t="s">
        <v>65</v>
      </c>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2" t="s">
        <v>52</v>
      </c>
      <c r="AW206" s="2" t="s">
        <v>1327</v>
      </c>
      <c r="AX206" s="2" t="s">
        <v>52</v>
      </c>
      <c r="AY206" s="2" t="s">
        <v>52</v>
      </c>
      <c r="AZ206" s="2" t="s">
        <v>52</v>
      </c>
    </row>
    <row r="207" spans="1:52" ht="30" customHeight="1" x14ac:dyDescent="0.3">
      <c r="A207" s="23" t="s">
        <v>979</v>
      </c>
      <c r="B207" s="23" t="s">
        <v>52</v>
      </c>
      <c r="C207" s="23" t="s">
        <v>52</v>
      </c>
      <c r="D207" s="24"/>
      <c r="E207" s="26"/>
      <c r="F207" s="29">
        <f>TRUNC(SUMIF(N205:N206, N204, F205:F206),0)</f>
        <v>0</v>
      </c>
      <c r="G207" s="26"/>
      <c r="H207" s="29">
        <f>TRUNC(SUMIF(N205:N206, N204, H205:H206),0)</f>
        <v>0</v>
      </c>
      <c r="I207" s="26"/>
      <c r="J207" s="29">
        <f>TRUNC(SUMIF(N205:N206, N204, J205:J206),0)</f>
        <v>0</v>
      </c>
      <c r="K207" s="26"/>
      <c r="L207" s="29">
        <f>F207+H207+J207</f>
        <v>0</v>
      </c>
      <c r="M207" s="23" t="s">
        <v>52</v>
      </c>
      <c r="N207" s="2" t="s">
        <v>97</v>
      </c>
      <c r="O207" s="2" t="s">
        <v>97</v>
      </c>
      <c r="P207" s="2" t="s">
        <v>52</v>
      </c>
      <c r="Q207" s="2" t="s">
        <v>52</v>
      </c>
      <c r="R207" s="2" t="s">
        <v>52</v>
      </c>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2" t="s">
        <v>52</v>
      </c>
      <c r="AW207" s="2" t="s">
        <v>52</v>
      </c>
      <c r="AX207" s="2" t="s">
        <v>52</v>
      </c>
      <c r="AY207" s="2" t="s">
        <v>52</v>
      </c>
      <c r="AZ207" s="2" t="s">
        <v>52</v>
      </c>
    </row>
    <row r="208" spans="1:52" ht="30" customHeight="1" x14ac:dyDescent="0.3">
      <c r="A208" s="24"/>
      <c r="B208" s="24"/>
      <c r="C208" s="24"/>
      <c r="D208" s="24"/>
      <c r="E208" s="26"/>
      <c r="F208" s="29"/>
      <c r="G208" s="26"/>
      <c r="H208" s="29"/>
      <c r="I208" s="26"/>
      <c r="J208" s="29"/>
      <c r="K208" s="26"/>
      <c r="L208" s="29"/>
      <c r="M208" s="24"/>
    </row>
    <row r="209" spans="1:52" ht="30" customHeight="1" x14ac:dyDescent="0.3">
      <c r="A209" s="20" t="s">
        <v>1328</v>
      </c>
      <c r="B209" s="21"/>
      <c r="C209" s="21"/>
      <c r="D209" s="21"/>
      <c r="E209" s="25"/>
      <c r="F209" s="28"/>
      <c r="G209" s="25"/>
      <c r="H209" s="28"/>
      <c r="I209" s="25"/>
      <c r="J209" s="28"/>
      <c r="K209" s="25"/>
      <c r="L209" s="28"/>
      <c r="M209" s="22"/>
      <c r="N209" s="1" t="s">
        <v>237</v>
      </c>
    </row>
    <row r="210" spans="1:52" ht="30" customHeight="1" x14ac:dyDescent="0.3">
      <c r="A210" s="23" t="s">
        <v>1127</v>
      </c>
      <c r="B210" s="23" t="s">
        <v>1311</v>
      </c>
      <c r="C210" s="23" t="s">
        <v>70</v>
      </c>
      <c r="D210" s="24">
        <v>2.1</v>
      </c>
      <c r="E210" s="26">
        <f>단가대비표!O47</f>
        <v>0</v>
      </c>
      <c r="F210" s="29">
        <f>TRUNC(E210*D210,1)</f>
        <v>0</v>
      </c>
      <c r="G210" s="26">
        <f>단가대비표!P47</f>
        <v>0</v>
      </c>
      <c r="H210" s="29">
        <f>TRUNC(G210*D210,1)</f>
        <v>0</v>
      </c>
      <c r="I210" s="26">
        <f>단가대비표!V47</f>
        <v>0</v>
      </c>
      <c r="J210" s="29">
        <f>TRUNC(I210*D210,1)</f>
        <v>0</v>
      </c>
      <c r="K210" s="26">
        <f>TRUNC(E210+G210+I210,1)</f>
        <v>0</v>
      </c>
      <c r="L210" s="29">
        <f>TRUNC(F210+H210+J210,1)</f>
        <v>0</v>
      </c>
      <c r="M210" s="23" t="s">
        <v>1312</v>
      </c>
      <c r="N210" s="2" t="s">
        <v>237</v>
      </c>
      <c r="O210" s="2" t="s">
        <v>1313</v>
      </c>
      <c r="P210" s="2" t="s">
        <v>66</v>
      </c>
      <c r="Q210" s="2" t="s">
        <v>66</v>
      </c>
      <c r="R210" s="2" t="s">
        <v>65</v>
      </c>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2" t="s">
        <v>52</v>
      </c>
      <c r="AW210" s="2" t="s">
        <v>1329</v>
      </c>
      <c r="AX210" s="2" t="s">
        <v>52</v>
      </c>
      <c r="AY210" s="2" t="s">
        <v>52</v>
      </c>
      <c r="AZ210" s="2" t="s">
        <v>52</v>
      </c>
    </row>
    <row r="211" spans="1:52" ht="30" customHeight="1" x14ac:dyDescent="0.3">
      <c r="A211" s="23" t="s">
        <v>1132</v>
      </c>
      <c r="B211" s="23" t="s">
        <v>1133</v>
      </c>
      <c r="C211" s="23" t="s">
        <v>1134</v>
      </c>
      <c r="D211" s="24">
        <v>1</v>
      </c>
      <c r="E211" s="26">
        <f>단가대비표!O144</f>
        <v>0</v>
      </c>
      <c r="F211" s="29">
        <f>TRUNC(E211*D211,1)</f>
        <v>0</v>
      </c>
      <c r="G211" s="26">
        <f>단가대비표!P144</f>
        <v>0</v>
      </c>
      <c r="H211" s="29">
        <f>TRUNC(G211*D211,1)</f>
        <v>0</v>
      </c>
      <c r="I211" s="26">
        <f>단가대비표!V144</f>
        <v>0</v>
      </c>
      <c r="J211" s="29">
        <f>TRUNC(I211*D211,1)</f>
        <v>0</v>
      </c>
      <c r="K211" s="26">
        <f>TRUNC(E211+G211+I211,1)</f>
        <v>0</v>
      </c>
      <c r="L211" s="29">
        <f>TRUNC(F211+H211+J211,1)</f>
        <v>0</v>
      </c>
      <c r="M211" s="23" t="s">
        <v>1135</v>
      </c>
      <c r="N211" s="2" t="s">
        <v>237</v>
      </c>
      <c r="O211" s="2" t="s">
        <v>1136</v>
      </c>
      <c r="P211" s="2" t="s">
        <v>66</v>
      </c>
      <c r="Q211" s="2" t="s">
        <v>66</v>
      </c>
      <c r="R211" s="2" t="s">
        <v>65</v>
      </c>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2" t="s">
        <v>52</v>
      </c>
      <c r="AW211" s="2" t="s">
        <v>1330</v>
      </c>
      <c r="AX211" s="2" t="s">
        <v>52</v>
      </c>
      <c r="AY211" s="2" t="s">
        <v>52</v>
      </c>
      <c r="AZ211" s="2" t="s">
        <v>52</v>
      </c>
    </row>
    <row r="212" spans="1:52" ht="30" customHeight="1" x14ac:dyDescent="0.3">
      <c r="A212" s="23" t="s">
        <v>979</v>
      </c>
      <c r="B212" s="23" t="s">
        <v>52</v>
      </c>
      <c r="C212" s="23" t="s">
        <v>52</v>
      </c>
      <c r="D212" s="24"/>
      <c r="E212" s="26"/>
      <c r="F212" s="29">
        <f>TRUNC(SUMIF(N210:N211, N209, F210:F211),0)</f>
        <v>0</v>
      </c>
      <c r="G212" s="26"/>
      <c r="H212" s="29">
        <f>TRUNC(SUMIF(N210:N211, N209, H210:H211),0)</f>
        <v>0</v>
      </c>
      <c r="I212" s="26"/>
      <c r="J212" s="29">
        <f>TRUNC(SUMIF(N210:N211, N209, J210:J211),0)</f>
        <v>0</v>
      </c>
      <c r="K212" s="26"/>
      <c r="L212" s="29">
        <f>F212+H212+J212</f>
        <v>0</v>
      </c>
      <c r="M212" s="23" t="s">
        <v>52</v>
      </c>
      <c r="N212" s="2" t="s">
        <v>97</v>
      </c>
      <c r="O212" s="2" t="s">
        <v>97</v>
      </c>
      <c r="P212" s="2" t="s">
        <v>52</v>
      </c>
      <c r="Q212" s="2" t="s">
        <v>52</v>
      </c>
      <c r="R212" s="2" t="s">
        <v>52</v>
      </c>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2" t="s">
        <v>52</v>
      </c>
      <c r="AW212" s="2" t="s">
        <v>52</v>
      </c>
      <c r="AX212" s="2" t="s">
        <v>52</v>
      </c>
      <c r="AY212" s="2" t="s">
        <v>52</v>
      </c>
      <c r="AZ212" s="2" t="s">
        <v>52</v>
      </c>
    </row>
    <row r="213" spans="1:52" ht="30" customHeight="1" x14ac:dyDescent="0.3">
      <c r="A213" s="24"/>
      <c r="B213" s="24"/>
      <c r="C213" s="24"/>
      <c r="D213" s="24"/>
      <c r="E213" s="26"/>
      <c r="F213" s="29"/>
      <c r="G213" s="26"/>
      <c r="H213" s="29"/>
      <c r="I213" s="26"/>
      <c r="J213" s="29"/>
      <c r="K213" s="26"/>
      <c r="L213" s="29"/>
      <c r="M213" s="24"/>
    </row>
    <row r="214" spans="1:52" ht="30" customHeight="1" x14ac:dyDescent="0.3">
      <c r="A214" s="20" t="s">
        <v>1331</v>
      </c>
      <c r="B214" s="21"/>
      <c r="C214" s="21"/>
      <c r="D214" s="21"/>
      <c r="E214" s="25"/>
      <c r="F214" s="28"/>
      <c r="G214" s="25"/>
      <c r="H214" s="28"/>
      <c r="I214" s="25"/>
      <c r="J214" s="28"/>
      <c r="K214" s="25"/>
      <c r="L214" s="28"/>
      <c r="M214" s="22"/>
      <c r="N214" s="1" t="s">
        <v>241</v>
      </c>
    </row>
    <row r="215" spans="1:52" ht="30" customHeight="1" x14ac:dyDescent="0.3">
      <c r="A215" s="23" t="s">
        <v>1127</v>
      </c>
      <c r="B215" s="23" t="s">
        <v>1128</v>
      </c>
      <c r="C215" s="23" t="s">
        <v>70</v>
      </c>
      <c r="D215" s="24">
        <v>1.05</v>
      </c>
      <c r="E215" s="26">
        <f>단가대비표!O51</f>
        <v>0</v>
      </c>
      <c r="F215" s="29">
        <f>TRUNC(E215*D215,1)</f>
        <v>0</v>
      </c>
      <c r="G215" s="26">
        <f>단가대비표!P51</f>
        <v>0</v>
      </c>
      <c r="H215" s="29">
        <f>TRUNC(G215*D215,1)</f>
        <v>0</v>
      </c>
      <c r="I215" s="26">
        <f>단가대비표!V51</f>
        <v>0</v>
      </c>
      <c r="J215" s="29">
        <f>TRUNC(I215*D215,1)</f>
        <v>0</v>
      </c>
      <c r="K215" s="26">
        <f>TRUNC(E215+G215+I215,1)</f>
        <v>0</v>
      </c>
      <c r="L215" s="29">
        <f>TRUNC(F215+H215+J215,1)</f>
        <v>0</v>
      </c>
      <c r="M215" s="23" t="s">
        <v>1129</v>
      </c>
      <c r="N215" s="2" t="s">
        <v>241</v>
      </c>
      <c r="O215" s="2" t="s">
        <v>1130</v>
      </c>
      <c r="P215" s="2" t="s">
        <v>66</v>
      </c>
      <c r="Q215" s="2" t="s">
        <v>66</v>
      </c>
      <c r="R215" s="2" t="s">
        <v>65</v>
      </c>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2" t="s">
        <v>52</v>
      </c>
      <c r="AW215" s="2" t="s">
        <v>1332</v>
      </c>
      <c r="AX215" s="2" t="s">
        <v>52</v>
      </c>
      <c r="AY215" s="2" t="s">
        <v>52</v>
      </c>
      <c r="AZ215" s="2" t="s">
        <v>52</v>
      </c>
    </row>
    <row r="216" spans="1:52" ht="30" customHeight="1" x14ac:dyDescent="0.3">
      <c r="A216" s="23" t="s">
        <v>1132</v>
      </c>
      <c r="B216" s="23" t="s">
        <v>1315</v>
      </c>
      <c r="C216" s="23" t="s">
        <v>1134</v>
      </c>
      <c r="D216" s="24">
        <v>1</v>
      </c>
      <c r="E216" s="26">
        <f>단가대비표!O143</f>
        <v>0</v>
      </c>
      <c r="F216" s="29">
        <f>TRUNC(E216*D216,1)</f>
        <v>0</v>
      </c>
      <c r="G216" s="26">
        <f>단가대비표!P143</f>
        <v>0</v>
      </c>
      <c r="H216" s="29">
        <f>TRUNC(G216*D216,1)</f>
        <v>0</v>
      </c>
      <c r="I216" s="26">
        <f>단가대비표!V143</f>
        <v>0</v>
      </c>
      <c r="J216" s="29">
        <f>TRUNC(I216*D216,1)</f>
        <v>0</v>
      </c>
      <c r="K216" s="26">
        <f>TRUNC(E216+G216+I216,1)</f>
        <v>0</v>
      </c>
      <c r="L216" s="29">
        <f>TRUNC(F216+H216+J216,1)</f>
        <v>0</v>
      </c>
      <c r="M216" s="23" t="s">
        <v>1316</v>
      </c>
      <c r="N216" s="2" t="s">
        <v>241</v>
      </c>
      <c r="O216" s="2" t="s">
        <v>1317</v>
      </c>
      <c r="P216" s="2" t="s">
        <v>66</v>
      </c>
      <c r="Q216" s="2" t="s">
        <v>66</v>
      </c>
      <c r="R216" s="2" t="s">
        <v>65</v>
      </c>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2" t="s">
        <v>52</v>
      </c>
      <c r="AW216" s="2" t="s">
        <v>1333</v>
      </c>
      <c r="AX216" s="2" t="s">
        <v>52</v>
      </c>
      <c r="AY216" s="2" t="s">
        <v>52</v>
      </c>
      <c r="AZ216" s="2" t="s">
        <v>52</v>
      </c>
    </row>
    <row r="217" spans="1:52" ht="30" customHeight="1" x14ac:dyDescent="0.3">
      <c r="A217" s="23" t="s">
        <v>979</v>
      </c>
      <c r="B217" s="23" t="s">
        <v>52</v>
      </c>
      <c r="C217" s="23" t="s">
        <v>52</v>
      </c>
      <c r="D217" s="24"/>
      <c r="E217" s="26"/>
      <c r="F217" s="29">
        <f>TRUNC(SUMIF(N215:N216, N214, F215:F216),0)</f>
        <v>0</v>
      </c>
      <c r="G217" s="26"/>
      <c r="H217" s="29">
        <f>TRUNC(SUMIF(N215:N216, N214, H215:H216),0)</f>
        <v>0</v>
      </c>
      <c r="I217" s="26"/>
      <c r="J217" s="29">
        <f>TRUNC(SUMIF(N215:N216, N214, J215:J216),0)</f>
        <v>0</v>
      </c>
      <c r="K217" s="26"/>
      <c r="L217" s="29">
        <f>F217+H217+J217</f>
        <v>0</v>
      </c>
      <c r="M217" s="23" t="s">
        <v>52</v>
      </c>
      <c r="N217" s="2" t="s">
        <v>97</v>
      </c>
      <c r="O217" s="2" t="s">
        <v>97</v>
      </c>
      <c r="P217" s="2" t="s">
        <v>52</v>
      </c>
      <c r="Q217" s="2" t="s">
        <v>52</v>
      </c>
      <c r="R217" s="2" t="s">
        <v>52</v>
      </c>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2" t="s">
        <v>52</v>
      </c>
      <c r="AW217" s="2" t="s">
        <v>52</v>
      </c>
      <c r="AX217" s="2" t="s">
        <v>52</v>
      </c>
      <c r="AY217" s="2" t="s">
        <v>52</v>
      </c>
      <c r="AZ217" s="2" t="s">
        <v>52</v>
      </c>
    </row>
    <row r="218" spans="1:52" ht="30" customHeight="1" x14ac:dyDescent="0.3">
      <c r="A218" s="24"/>
      <c r="B218" s="24"/>
      <c r="C218" s="24"/>
      <c r="D218" s="24"/>
      <c r="E218" s="26"/>
      <c r="F218" s="29"/>
      <c r="G218" s="26"/>
      <c r="H218" s="29"/>
      <c r="I218" s="26"/>
      <c r="J218" s="29"/>
      <c r="K218" s="26"/>
      <c r="L218" s="29"/>
      <c r="M218" s="24"/>
    </row>
    <row r="219" spans="1:52" ht="30" customHeight="1" x14ac:dyDescent="0.3">
      <c r="A219" s="20" t="s">
        <v>1334</v>
      </c>
      <c r="B219" s="21"/>
      <c r="C219" s="21"/>
      <c r="D219" s="21"/>
      <c r="E219" s="25"/>
      <c r="F219" s="28"/>
      <c r="G219" s="25"/>
      <c r="H219" s="28"/>
      <c r="I219" s="25"/>
      <c r="J219" s="28"/>
      <c r="K219" s="25"/>
      <c r="L219" s="28"/>
      <c r="M219" s="22"/>
      <c r="N219" s="1" t="s">
        <v>245</v>
      </c>
    </row>
    <row r="220" spans="1:52" ht="30" customHeight="1" x14ac:dyDescent="0.3">
      <c r="A220" s="23" t="s">
        <v>1127</v>
      </c>
      <c r="B220" s="23" t="s">
        <v>1335</v>
      </c>
      <c r="C220" s="23" t="s">
        <v>70</v>
      </c>
      <c r="D220" s="24">
        <v>2.1</v>
      </c>
      <c r="E220" s="26">
        <f>단가대비표!O49</f>
        <v>0</v>
      </c>
      <c r="F220" s="29">
        <f>TRUNC(E220*D220,1)</f>
        <v>0</v>
      </c>
      <c r="G220" s="26">
        <f>단가대비표!P49</f>
        <v>0</v>
      </c>
      <c r="H220" s="29">
        <f>TRUNC(G220*D220,1)</f>
        <v>0</v>
      </c>
      <c r="I220" s="26">
        <f>단가대비표!V49</f>
        <v>0</v>
      </c>
      <c r="J220" s="29">
        <f>TRUNC(I220*D220,1)</f>
        <v>0</v>
      </c>
      <c r="K220" s="26">
        <f>TRUNC(E220+G220+I220,1)</f>
        <v>0</v>
      </c>
      <c r="L220" s="29">
        <f>TRUNC(F220+H220+J220,1)</f>
        <v>0</v>
      </c>
      <c r="M220" s="23" t="s">
        <v>1336</v>
      </c>
      <c r="N220" s="2" t="s">
        <v>245</v>
      </c>
      <c r="O220" s="2" t="s">
        <v>1337</v>
      </c>
      <c r="P220" s="2" t="s">
        <v>66</v>
      </c>
      <c r="Q220" s="2" t="s">
        <v>66</v>
      </c>
      <c r="R220" s="2" t="s">
        <v>65</v>
      </c>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2" t="s">
        <v>52</v>
      </c>
      <c r="AW220" s="2" t="s">
        <v>1338</v>
      </c>
      <c r="AX220" s="2" t="s">
        <v>52</v>
      </c>
      <c r="AY220" s="2" t="s">
        <v>52</v>
      </c>
      <c r="AZ220" s="2" t="s">
        <v>52</v>
      </c>
    </row>
    <row r="221" spans="1:52" ht="30" customHeight="1" x14ac:dyDescent="0.3">
      <c r="A221" s="23" t="s">
        <v>1132</v>
      </c>
      <c r="B221" s="23" t="s">
        <v>1133</v>
      </c>
      <c r="C221" s="23" t="s">
        <v>1134</v>
      </c>
      <c r="D221" s="24">
        <v>1</v>
      </c>
      <c r="E221" s="26">
        <f>단가대비표!O144</f>
        <v>0</v>
      </c>
      <c r="F221" s="29">
        <f>TRUNC(E221*D221,1)</f>
        <v>0</v>
      </c>
      <c r="G221" s="26">
        <f>단가대비표!P144</f>
        <v>0</v>
      </c>
      <c r="H221" s="29">
        <f>TRUNC(G221*D221,1)</f>
        <v>0</v>
      </c>
      <c r="I221" s="26">
        <f>단가대비표!V144</f>
        <v>0</v>
      </c>
      <c r="J221" s="29">
        <f>TRUNC(I221*D221,1)</f>
        <v>0</v>
      </c>
      <c r="K221" s="26">
        <f>TRUNC(E221+G221+I221,1)</f>
        <v>0</v>
      </c>
      <c r="L221" s="29">
        <f>TRUNC(F221+H221+J221,1)</f>
        <v>0</v>
      </c>
      <c r="M221" s="23" t="s">
        <v>1135</v>
      </c>
      <c r="N221" s="2" t="s">
        <v>245</v>
      </c>
      <c r="O221" s="2" t="s">
        <v>1136</v>
      </c>
      <c r="P221" s="2" t="s">
        <v>66</v>
      </c>
      <c r="Q221" s="2" t="s">
        <v>66</v>
      </c>
      <c r="R221" s="2" t="s">
        <v>65</v>
      </c>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2" t="s">
        <v>52</v>
      </c>
      <c r="AW221" s="2" t="s">
        <v>1339</v>
      </c>
      <c r="AX221" s="2" t="s">
        <v>52</v>
      </c>
      <c r="AY221" s="2" t="s">
        <v>52</v>
      </c>
      <c r="AZ221" s="2" t="s">
        <v>52</v>
      </c>
    </row>
    <row r="222" spans="1:52" ht="30" customHeight="1" x14ac:dyDescent="0.3">
      <c r="A222" s="23" t="s">
        <v>979</v>
      </c>
      <c r="B222" s="23" t="s">
        <v>52</v>
      </c>
      <c r="C222" s="23" t="s">
        <v>52</v>
      </c>
      <c r="D222" s="24"/>
      <c r="E222" s="26"/>
      <c r="F222" s="29">
        <f>TRUNC(SUMIF(N220:N221, N219, F220:F221),0)</f>
        <v>0</v>
      </c>
      <c r="G222" s="26"/>
      <c r="H222" s="29">
        <f>TRUNC(SUMIF(N220:N221, N219, H220:H221),0)</f>
        <v>0</v>
      </c>
      <c r="I222" s="26"/>
      <c r="J222" s="29">
        <f>TRUNC(SUMIF(N220:N221, N219, J220:J221),0)</f>
        <v>0</v>
      </c>
      <c r="K222" s="26"/>
      <c r="L222" s="29">
        <f>F222+H222+J222</f>
        <v>0</v>
      </c>
      <c r="M222" s="23" t="s">
        <v>52</v>
      </c>
      <c r="N222" s="2" t="s">
        <v>97</v>
      </c>
      <c r="O222" s="2" t="s">
        <v>97</v>
      </c>
      <c r="P222" s="2" t="s">
        <v>52</v>
      </c>
      <c r="Q222" s="2" t="s">
        <v>52</v>
      </c>
      <c r="R222" s="2" t="s">
        <v>52</v>
      </c>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2" t="s">
        <v>52</v>
      </c>
      <c r="AW222" s="2" t="s">
        <v>52</v>
      </c>
      <c r="AX222" s="2" t="s">
        <v>52</v>
      </c>
      <c r="AY222" s="2" t="s">
        <v>52</v>
      </c>
      <c r="AZ222" s="2" t="s">
        <v>52</v>
      </c>
    </row>
    <row r="223" spans="1:52" ht="30" customHeight="1" x14ac:dyDescent="0.3">
      <c r="A223" s="24"/>
      <c r="B223" s="24"/>
      <c r="C223" s="24"/>
      <c r="D223" s="24"/>
      <c r="E223" s="26"/>
      <c r="F223" s="29"/>
      <c r="G223" s="26"/>
      <c r="H223" s="29"/>
      <c r="I223" s="26"/>
      <c r="J223" s="29"/>
      <c r="K223" s="26"/>
      <c r="L223" s="29"/>
      <c r="M223" s="24"/>
    </row>
    <row r="224" spans="1:52" ht="30" customHeight="1" x14ac:dyDescent="0.3">
      <c r="A224" s="20" t="s">
        <v>1340</v>
      </c>
      <c r="B224" s="21"/>
      <c r="C224" s="21"/>
      <c r="D224" s="21"/>
      <c r="E224" s="25"/>
      <c r="F224" s="28"/>
      <c r="G224" s="25"/>
      <c r="H224" s="28"/>
      <c r="I224" s="25"/>
      <c r="J224" s="28"/>
      <c r="K224" s="25"/>
      <c r="L224" s="28"/>
      <c r="M224" s="22"/>
      <c r="N224" s="1" t="s">
        <v>249</v>
      </c>
    </row>
    <row r="225" spans="1:52" ht="30" customHeight="1" x14ac:dyDescent="0.3">
      <c r="A225" s="23" t="s">
        <v>1127</v>
      </c>
      <c r="B225" s="23" t="s">
        <v>1341</v>
      </c>
      <c r="C225" s="23" t="s">
        <v>70</v>
      </c>
      <c r="D225" s="24">
        <v>1.05</v>
      </c>
      <c r="E225" s="26">
        <f>단가대비표!O50</f>
        <v>0</v>
      </c>
      <c r="F225" s="29">
        <f>TRUNC(E225*D225,1)</f>
        <v>0</v>
      </c>
      <c r="G225" s="26">
        <f>단가대비표!P50</f>
        <v>0</v>
      </c>
      <c r="H225" s="29">
        <f>TRUNC(G225*D225,1)</f>
        <v>0</v>
      </c>
      <c r="I225" s="26">
        <f>단가대비표!V50</f>
        <v>0</v>
      </c>
      <c r="J225" s="29">
        <f>TRUNC(I225*D225,1)</f>
        <v>0</v>
      </c>
      <c r="K225" s="26">
        <f>TRUNC(E225+G225+I225,1)</f>
        <v>0</v>
      </c>
      <c r="L225" s="29">
        <f>TRUNC(F225+H225+J225,1)</f>
        <v>0</v>
      </c>
      <c r="M225" s="23" t="s">
        <v>1342</v>
      </c>
      <c r="N225" s="2" t="s">
        <v>249</v>
      </c>
      <c r="O225" s="2" t="s">
        <v>1343</v>
      </c>
      <c r="P225" s="2" t="s">
        <v>66</v>
      </c>
      <c r="Q225" s="2" t="s">
        <v>66</v>
      </c>
      <c r="R225" s="2" t="s">
        <v>65</v>
      </c>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2" t="s">
        <v>52</v>
      </c>
      <c r="AW225" s="2" t="s">
        <v>1344</v>
      </c>
      <c r="AX225" s="2" t="s">
        <v>52</v>
      </c>
      <c r="AY225" s="2" t="s">
        <v>52</v>
      </c>
      <c r="AZ225" s="2" t="s">
        <v>52</v>
      </c>
    </row>
    <row r="226" spans="1:52" ht="30" customHeight="1" x14ac:dyDescent="0.3">
      <c r="A226" s="23" t="s">
        <v>1132</v>
      </c>
      <c r="B226" s="23" t="s">
        <v>1315</v>
      </c>
      <c r="C226" s="23" t="s">
        <v>1134</v>
      </c>
      <c r="D226" s="24">
        <v>1</v>
      </c>
      <c r="E226" s="26">
        <f>단가대비표!O143</f>
        <v>0</v>
      </c>
      <c r="F226" s="29">
        <f>TRUNC(E226*D226,1)</f>
        <v>0</v>
      </c>
      <c r="G226" s="26">
        <f>단가대비표!P143</f>
        <v>0</v>
      </c>
      <c r="H226" s="29">
        <f>TRUNC(G226*D226,1)</f>
        <v>0</v>
      </c>
      <c r="I226" s="26">
        <f>단가대비표!V143</f>
        <v>0</v>
      </c>
      <c r="J226" s="29">
        <f>TRUNC(I226*D226,1)</f>
        <v>0</v>
      </c>
      <c r="K226" s="26">
        <f>TRUNC(E226+G226+I226,1)</f>
        <v>0</v>
      </c>
      <c r="L226" s="29">
        <f>TRUNC(F226+H226+J226,1)</f>
        <v>0</v>
      </c>
      <c r="M226" s="23" t="s">
        <v>1316</v>
      </c>
      <c r="N226" s="2" t="s">
        <v>249</v>
      </c>
      <c r="O226" s="2" t="s">
        <v>1317</v>
      </c>
      <c r="P226" s="2" t="s">
        <v>66</v>
      </c>
      <c r="Q226" s="2" t="s">
        <v>66</v>
      </c>
      <c r="R226" s="2" t="s">
        <v>65</v>
      </c>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2" t="s">
        <v>52</v>
      </c>
      <c r="AW226" s="2" t="s">
        <v>1345</v>
      </c>
      <c r="AX226" s="2" t="s">
        <v>52</v>
      </c>
      <c r="AY226" s="2" t="s">
        <v>52</v>
      </c>
      <c r="AZ226" s="2" t="s">
        <v>52</v>
      </c>
    </row>
    <row r="227" spans="1:52" ht="30" customHeight="1" x14ac:dyDescent="0.3">
      <c r="A227" s="23" t="s">
        <v>979</v>
      </c>
      <c r="B227" s="23" t="s">
        <v>52</v>
      </c>
      <c r="C227" s="23" t="s">
        <v>52</v>
      </c>
      <c r="D227" s="24"/>
      <c r="E227" s="26"/>
      <c r="F227" s="29">
        <f>TRUNC(SUMIF(N225:N226, N224, F225:F226),0)</f>
        <v>0</v>
      </c>
      <c r="G227" s="26"/>
      <c r="H227" s="29">
        <f>TRUNC(SUMIF(N225:N226, N224, H225:H226),0)</f>
        <v>0</v>
      </c>
      <c r="I227" s="26"/>
      <c r="J227" s="29">
        <f>TRUNC(SUMIF(N225:N226, N224, J225:J226),0)</f>
        <v>0</v>
      </c>
      <c r="K227" s="26"/>
      <c r="L227" s="29">
        <f>F227+H227+J227</f>
        <v>0</v>
      </c>
      <c r="M227" s="23" t="s">
        <v>52</v>
      </c>
      <c r="N227" s="2" t="s">
        <v>97</v>
      </c>
      <c r="O227" s="2" t="s">
        <v>97</v>
      </c>
      <c r="P227" s="2" t="s">
        <v>52</v>
      </c>
      <c r="Q227" s="2" t="s">
        <v>52</v>
      </c>
      <c r="R227" s="2" t="s">
        <v>52</v>
      </c>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2" t="s">
        <v>52</v>
      </c>
      <c r="AW227" s="2" t="s">
        <v>52</v>
      </c>
      <c r="AX227" s="2" t="s">
        <v>52</v>
      </c>
      <c r="AY227" s="2" t="s">
        <v>52</v>
      </c>
      <c r="AZ227" s="2" t="s">
        <v>52</v>
      </c>
    </row>
    <row r="228" spans="1:52" ht="30" customHeight="1" x14ac:dyDescent="0.3">
      <c r="A228" s="24"/>
      <c r="B228" s="24"/>
      <c r="C228" s="24"/>
      <c r="D228" s="24"/>
      <c r="E228" s="26"/>
      <c r="F228" s="29"/>
      <c r="G228" s="26"/>
      <c r="H228" s="29"/>
      <c r="I228" s="26"/>
      <c r="J228" s="29"/>
      <c r="K228" s="26"/>
      <c r="L228" s="29"/>
      <c r="M228" s="24"/>
    </row>
    <row r="229" spans="1:52" ht="30" customHeight="1" x14ac:dyDescent="0.3">
      <c r="A229" s="20" t="s">
        <v>1346</v>
      </c>
      <c r="B229" s="21"/>
      <c r="C229" s="21"/>
      <c r="D229" s="21"/>
      <c r="E229" s="25"/>
      <c r="F229" s="28"/>
      <c r="G229" s="25"/>
      <c r="H229" s="28"/>
      <c r="I229" s="25"/>
      <c r="J229" s="28"/>
      <c r="K229" s="25"/>
      <c r="L229" s="28"/>
      <c r="M229" s="22"/>
      <c r="N229" s="1" t="s">
        <v>253</v>
      </c>
    </row>
    <row r="230" spans="1:52" ht="30" customHeight="1" x14ac:dyDescent="0.3">
      <c r="A230" s="23" t="s">
        <v>1127</v>
      </c>
      <c r="B230" s="23" t="s">
        <v>1347</v>
      </c>
      <c r="C230" s="23" t="s">
        <v>70</v>
      </c>
      <c r="D230" s="24">
        <v>1.05</v>
      </c>
      <c r="E230" s="26">
        <f>단가대비표!O52</f>
        <v>0</v>
      </c>
      <c r="F230" s="29">
        <f>TRUNC(E230*D230,1)</f>
        <v>0</v>
      </c>
      <c r="G230" s="26">
        <f>단가대비표!P52</f>
        <v>0</v>
      </c>
      <c r="H230" s="29">
        <f>TRUNC(G230*D230,1)</f>
        <v>0</v>
      </c>
      <c r="I230" s="26">
        <f>단가대비표!V52</f>
        <v>0</v>
      </c>
      <c r="J230" s="29">
        <f>TRUNC(I230*D230,1)</f>
        <v>0</v>
      </c>
      <c r="K230" s="26">
        <f>TRUNC(E230+G230+I230,1)</f>
        <v>0</v>
      </c>
      <c r="L230" s="29">
        <f>TRUNC(F230+H230+J230,1)</f>
        <v>0</v>
      </c>
      <c r="M230" s="23" t="s">
        <v>1348</v>
      </c>
      <c r="N230" s="2" t="s">
        <v>253</v>
      </c>
      <c r="O230" s="2" t="s">
        <v>1349</v>
      </c>
      <c r="P230" s="2" t="s">
        <v>66</v>
      </c>
      <c r="Q230" s="2" t="s">
        <v>66</v>
      </c>
      <c r="R230" s="2" t="s">
        <v>65</v>
      </c>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2" t="s">
        <v>52</v>
      </c>
      <c r="AW230" s="2" t="s">
        <v>1350</v>
      </c>
      <c r="AX230" s="2" t="s">
        <v>52</v>
      </c>
      <c r="AY230" s="2" t="s">
        <v>52</v>
      </c>
      <c r="AZ230" s="2" t="s">
        <v>52</v>
      </c>
    </row>
    <row r="231" spans="1:52" ht="30" customHeight="1" x14ac:dyDescent="0.3">
      <c r="A231" s="23" t="s">
        <v>1132</v>
      </c>
      <c r="B231" s="23" t="s">
        <v>1315</v>
      </c>
      <c r="C231" s="23" t="s">
        <v>1134</v>
      </c>
      <c r="D231" s="24">
        <v>1</v>
      </c>
      <c r="E231" s="26">
        <f>단가대비표!O143</f>
        <v>0</v>
      </c>
      <c r="F231" s="29">
        <f>TRUNC(E231*D231,1)</f>
        <v>0</v>
      </c>
      <c r="G231" s="26">
        <f>단가대비표!P143</f>
        <v>0</v>
      </c>
      <c r="H231" s="29">
        <f>TRUNC(G231*D231,1)</f>
        <v>0</v>
      </c>
      <c r="I231" s="26">
        <f>단가대비표!V143</f>
        <v>0</v>
      </c>
      <c r="J231" s="29">
        <f>TRUNC(I231*D231,1)</f>
        <v>0</v>
      </c>
      <c r="K231" s="26">
        <f>TRUNC(E231+G231+I231,1)</f>
        <v>0</v>
      </c>
      <c r="L231" s="29">
        <f>TRUNC(F231+H231+J231,1)</f>
        <v>0</v>
      </c>
      <c r="M231" s="23" t="s">
        <v>1316</v>
      </c>
      <c r="N231" s="2" t="s">
        <v>253</v>
      </c>
      <c r="O231" s="2" t="s">
        <v>1317</v>
      </c>
      <c r="P231" s="2" t="s">
        <v>66</v>
      </c>
      <c r="Q231" s="2" t="s">
        <v>66</v>
      </c>
      <c r="R231" s="2" t="s">
        <v>65</v>
      </c>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2" t="s">
        <v>52</v>
      </c>
      <c r="AW231" s="2" t="s">
        <v>1351</v>
      </c>
      <c r="AX231" s="2" t="s">
        <v>52</v>
      </c>
      <c r="AY231" s="2" t="s">
        <v>52</v>
      </c>
      <c r="AZ231" s="2" t="s">
        <v>52</v>
      </c>
    </row>
    <row r="232" spans="1:52" ht="30" customHeight="1" x14ac:dyDescent="0.3">
      <c r="A232" s="23" t="s">
        <v>979</v>
      </c>
      <c r="B232" s="23" t="s">
        <v>52</v>
      </c>
      <c r="C232" s="23" t="s">
        <v>52</v>
      </c>
      <c r="D232" s="24"/>
      <c r="E232" s="26"/>
      <c r="F232" s="29">
        <f>TRUNC(SUMIF(N230:N231, N229, F230:F231),0)</f>
        <v>0</v>
      </c>
      <c r="G232" s="26"/>
      <c r="H232" s="29">
        <f>TRUNC(SUMIF(N230:N231, N229, H230:H231),0)</f>
        <v>0</v>
      </c>
      <c r="I232" s="26"/>
      <c r="J232" s="29">
        <f>TRUNC(SUMIF(N230:N231, N229, J230:J231),0)</f>
        <v>0</v>
      </c>
      <c r="K232" s="26"/>
      <c r="L232" s="29">
        <f>F232+H232+J232</f>
        <v>0</v>
      </c>
      <c r="M232" s="23" t="s">
        <v>52</v>
      </c>
      <c r="N232" s="2" t="s">
        <v>97</v>
      </c>
      <c r="O232" s="2" t="s">
        <v>97</v>
      </c>
      <c r="P232" s="2" t="s">
        <v>52</v>
      </c>
      <c r="Q232" s="2" t="s">
        <v>52</v>
      </c>
      <c r="R232" s="2" t="s">
        <v>52</v>
      </c>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2" t="s">
        <v>52</v>
      </c>
      <c r="AW232" s="2" t="s">
        <v>52</v>
      </c>
      <c r="AX232" s="2" t="s">
        <v>52</v>
      </c>
      <c r="AY232" s="2" t="s">
        <v>52</v>
      </c>
      <c r="AZ232" s="2" t="s">
        <v>52</v>
      </c>
    </row>
    <row r="233" spans="1:52" ht="30" customHeight="1" x14ac:dyDescent="0.3">
      <c r="A233" s="24"/>
      <c r="B233" s="24"/>
      <c r="C233" s="24"/>
      <c r="D233" s="24"/>
      <c r="E233" s="26"/>
      <c r="F233" s="29"/>
      <c r="G233" s="26"/>
      <c r="H233" s="29"/>
      <c r="I233" s="26"/>
      <c r="J233" s="29"/>
      <c r="K233" s="26"/>
      <c r="L233" s="29"/>
      <c r="M233" s="24"/>
    </row>
    <row r="234" spans="1:52" ht="30" customHeight="1" x14ac:dyDescent="0.3">
      <c r="A234" s="20" t="s">
        <v>1352</v>
      </c>
      <c r="B234" s="21"/>
      <c r="C234" s="21"/>
      <c r="D234" s="21"/>
      <c r="E234" s="25"/>
      <c r="F234" s="28"/>
      <c r="G234" s="25"/>
      <c r="H234" s="28"/>
      <c r="I234" s="25"/>
      <c r="J234" s="28"/>
      <c r="K234" s="25"/>
      <c r="L234" s="28"/>
      <c r="M234" s="22"/>
      <c r="N234" s="1" t="s">
        <v>257</v>
      </c>
    </row>
    <row r="235" spans="1:52" ht="30" customHeight="1" x14ac:dyDescent="0.3">
      <c r="A235" s="23" t="s">
        <v>1127</v>
      </c>
      <c r="B235" s="23" t="s">
        <v>1353</v>
      </c>
      <c r="C235" s="23" t="s">
        <v>70</v>
      </c>
      <c r="D235" s="24">
        <v>2.1</v>
      </c>
      <c r="E235" s="26">
        <f>단가대비표!O46</f>
        <v>0</v>
      </c>
      <c r="F235" s="29">
        <f>TRUNC(E235*D235,1)</f>
        <v>0</v>
      </c>
      <c r="G235" s="26">
        <f>단가대비표!P46</f>
        <v>0</v>
      </c>
      <c r="H235" s="29">
        <f>TRUNC(G235*D235,1)</f>
        <v>0</v>
      </c>
      <c r="I235" s="26">
        <f>단가대비표!V46</f>
        <v>0</v>
      </c>
      <c r="J235" s="29">
        <f>TRUNC(I235*D235,1)</f>
        <v>0</v>
      </c>
      <c r="K235" s="26">
        <f t="shared" ref="K235:L237" si="43">TRUNC(E235+G235+I235,1)</f>
        <v>0</v>
      </c>
      <c r="L235" s="29">
        <f t="shared" si="43"/>
        <v>0</v>
      </c>
      <c r="M235" s="23" t="s">
        <v>1354</v>
      </c>
      <c r="N235" s="2" t="s">
        <v>257</v>
      </c>
      <c r="O235" s="2" t="s">
        <v>1355</v>
      </c>
      <c r="P235" s="2" t="s">
        <v>66</v>
      </c>
      <c r="Q235" s="2" t="s">
        <v>66</v>
      </c>
      <c r="R235" s="2" t="s">
        <v>65</v>
      </c>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2" t="s">
        <v>52</v>
      </c>
      <c r="AW235" s="2" t="s">
        <v>1356</v>
      </c>
      <c r="AX235" s="2" t="s">
        <v>52</v>
      </c>
      <c r="AY235" s="2" t="s">
        <v>52</v>
      </c>
      <c r="AZ235" s="2" t="s">
        <v>52</v>
      </c>
    </row>
    <row r="236" spans="1:52" ht="30" customHeight="1" x14ac:dyDescent="0.3">
      <c r="A236" s="23" t="s">
        <v>1132</v>
      </c>
      <c r="B236" s="23" t="s">
        <v>1133</v>
      </c>
      <c r="C236" s="23" t="s">
        <v>1134</v>
      </c>
      <c r="D236" s="24">
        <v>1</v>
      </c>
      <c r="E236" s="26">
        <f>단가대비표!O144</f>
        <v>0</v>
      </c>
      <c r="F236" s="29">
        <f>TRUNC(E236*D236,1)</f>
        <v>0</v>
      </c>
      <c r="G236" s="26">
        <f>단가대비표!P144</f>
        <v>0</v>
      </c>
      <c r="H236" s="29">
        <f>TRUNC(G236*D236,1)</f>
        <v>0</v>
      </c>
      <c r="I236" s="26">
        <f>단가대비표!V144</f>
        <v>0</v>
      </c>
      <c r="J236" s="29">
        <f>TRUNC(I236*D236,1)</f>
        <v>0</v>
      </c>
      <c r="K236" s="26">
        <f t="shared" si="43"/>
        <v>0</v>
      </c>
      <c r="L236" s="29">
        <f t="shared" si="43"/>
        <v>0</v>
      </c>
      <c r="M236" s="23" t="s">
        <v>1135</v>
      </c>
      <c r="N236" s="2" t="s">
        <v>257</v>
      </c>
      <c r="O236" s="2" t="s">
        <v>1136</v>
      </c>
      <c r="P236" s="2" t="s">
        <v>66</v>
      </c>
      <c r="Q236" s="2" t="s">
        <v>66</v>
      </c>
      <c r="R236" s="2" t="s">
        <v>65</v>
      </c>
      <c r="S236" s="3"/>
      <c r="T236" s="3"/>
      <c r="U236" s="3"/>
      <c r="V236" s="3">
        <v>1</v>
      </c>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2" t="s">
        <v>52</v>
      </c>
      <c r="AW236" s="2" t="s">
        <v>1357</v>
      </c>
      <c r="AX236" s="2" t="s">
        <v>52</v>
      </c>
      <c r="AY236" s="2" t="s">
        <v>52</v>
      </c>
      <c r="AZ236" s="2" t="s">
        <v>52</v>
      </c>
    </row>
    <row r="237" spans="1:52" ht="30" customHeight="1" x14ac:dyDescent="0.3">
      <c r="A237" s="23" t="s">
        <v>1358</v>
      </c>
      <c r="B237" s="23" t="s">
        <v>1359</v>
      </c>
      <c r="C237" s="23" t="s">
        <v>949</v>
      </c>
      <c r="D237" s="24">
        <v>1</v>
      </c>
      <c r="E237" s="26">
        <v>0</v>
      </c>
      <c r="F237" s="29">
        <f>TRUNC(E237*D237,1)</f>
        <v>0</v>
      </c>
      <c r="G237" s="26">
        <f>TRUNC(SUMIF(V235:V237, RIGHTB(O237, 1), H235:H237)*U237, 2)</f>
        <v>0</v>
      </c>
      <c r="H237" s="29">
        <f>TRUNC(G237*D237,1)</f>
        <v>0</v>
      </c>
      <c r="I237" s="26">
        <v>0</v>
      </c>
      <c r="J237" s="29">
        <f>TRUNC(I237*D237,1)</f>
        <v>0</v>
      </c>
      <c r="K237" s="26">
        <f t="shared" si="43"/>
        <v>0</v>
      </c>
      <c r="L237" s="29">
        <f t="shared" si="43"/>
        <v>0</v>
      </c>
      <c r="M237" s="23" t="s">
        <v>52</v>
      </c>
      <c r="N237" s="2" t="s">
        <v>257</v>
      </c>
      <c r="O237" s="2" t="s">
        <v>1360</v>
      </c>
      <c r="P237" s="2" t="s">
        <v>66</v>
      </c>
      <c r="Q237" s="2" t="s">
        <v>66</v>
      </c>
      <c r="R237" s="2" t="s">
        <v>66</v>
      </c>
      <c r="S237" s="3">
        <v>1</v>
      </c>
      <c r="T237" s="3">
        <v>1</v>
      </c>
      <c r="U237" s="3">
        <v>0.2</v>
      </c>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2" t="s">
        <v>52</v>
      </c>
      <c r="AW237" s="2" t="s">
        <v>1361</v>
      </c>
      <c r="AX237" s="2" t="s">
        <v>52</v>
      </c>
      <c r="AY237" s="2" t="s">
        <v>52</v>
      </c>
      <c r="AZ237" s="2" t="s">
        <v>52</v>
      </c>
    </row>
    <row r="238" spans="1:52" ht="30" customHeight="1" x14ac:dyDescent="0.3">
      <c r="A238" s="23" t="s">
        <v>979</v>
      </c>
      <c r="B238" s="23" t="s">
        <v>52</v>
      </c>
      <c r="C238" s="23" t="s">
        <v>52</v>
      </c>
      <c r="D238" s="24"/>
      <c r="E238" s="26"/>
      <c r="F238" s="29">
        <f>TRUNC(SUMIF(N235:N237, N234, F235:F237),0)</f>
        <v>0</v>
      </c>
      <c r="G238" s="26"/>
      <c r="H238" s="29">
        <f>TRUNC(SUMIF(N235:N237, N234, H235:H237),0)</f>
        <v>0</v>
      </c>
      <c r="I238" s="26"/>
      <c r="J238" s="29">
        <f>TRUNC(SUMIF(N235:N237, N234, J235:J237),0)</f>
        <v>0</v>
      </c>
      <c r="K238" s="26"/>
      <c r="L238" s="29">
        <f>F238+H238+J238</f>
        <v>0</v>
      </c>
      <c r="M238" s="23" t="s">
        <v>52</v>
      </c>
      <c r="N238" s="2" t="s">
        <v>97</v>
      </c>
      <c r="O238" s="2" t="s">
        <v>97</v>
      </c>
      <c r="P238" s="2" t="s">
        <v>52</v>
      </c>
      <c r="Q238" s="2" t="s">
        <v>52</v>
      </c>
      <c r="R238" s="2" t="s">
        <v>52</v>
      </c>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2" t="s">
        <v>52</v>
      </c>
      <c r="AW238" s="2" t="s">
        <v>52</v>
      </c>
      <c r="AX238" s="2" t="s">
        <v>52</v>
      </c>
      <c r="AY238" s="2" t="s">
        <v>52</v>
      </c>
      <c r="AZ238" s="2" t="s">
        <v>52</v>
      </c>
    </row>
    <row r="239" spans="1:52" ht="30" customHeight="1" x14ac:dyDescent="0.3">
      <c r="A239" s="24"/>
      <c r="B239" s="24"/>
      <c r="C239" s="24"/>
      <c r="D239" s="24"/>
      <c r="E239" s="26"/>
      <c r="F239" s="29"/>
      <c r="G239" s="26"/>
      <c r="H239" s="29"/>
      <c r="I239" s="26"/>
      <c r="J239" s="29"/>
      <c r="K239" s="26"/>
      <c r="L239" s="29"/>
      <c r="M239" s="24"/>
    </row>
    <row r="240" spans="1:52" ht="30" customHeight="1" x14ac:dyDescent="0.3">
      <c r="A240" s="20" t="s">
        <v>1362</v>
      </c>
      <c r="B240" s="21"/>
      <c r="C240" s="21"/>
      <c r="D240" s="21"/>
      <c r="E240" s="25"/>
      <c r="F240" s="28"/>
      <c r="G240" s="25"/>
      <c r="H240" s="28"/>
      <c r="I240" s="25"/>
      <c r="J240" s="28"/>
      <c r="K240" s="25"/>
      <c r="L240" s="28"/>
      <c r="M240" s="22"/>
      <c r="N240" s="1" t="s">
        <v>262</v>
      </c>
    </row>
    <row r="241" spans="1:52" ht="30" customHeight="1" x14ac:dyDescent="0.3">
      <c r="A241" s="23" t="s">
        <v>1363</v>
      </c>
      <c r="B241" s="23" t="s">
        <v>1364</v>
      </c>
      <c r="C241" s="23" t="s">
        <v>70</v>
      </c>
      <c r="D241" s="24">
        <v>1.03</v>
      </c>
      <c r="E241" s="26">
        <f>단가대비표!O14</f>
        <v>0</v>
      </c>
      <c r="F241" s="29">
        <f>TRUNC(E241*D241,1)</f>
        <v>0</v>
      </c>
      <c r="G241" s="26">
        <f>단가대비표!P14</f>
        <v>0</v>
      </c>
      <c r="H241" s="29">
        <f>TRUNC(G241*D241,1)</f>
        <v>0</v>
      </c>
      <c r="I241" s="26">
        <f>단가대비표!V14</f>
        <v>0</v>
      </c>
      <c r="J241" s="29">
        <f>TRUNC(I241*D241,1)</f>
        <v>0</v>
      </c>
      <c r="K241" s="26">
        <f t="shared" ref="K241:L243" si="44">TRUNC(E241+G241+I241,1)</f>
        <v>0</v>
      </c>
      <c r="L241" s="29">
        <f t="shared" si="44"/>
        <v>0</v>
      </c>
      <c r="M241" s="23" t="s">
        <v>1365</v>
      </c>
      <c r="N241" s="2" t="s">
        <v>262</v>
      </c>
      <c r="O241" s="2" t="s">
        <v>1366</v>
      </c>
      <c r="P241" s="2" t="s">
        <v>66</v>
      </c>
      <c r="Q241" s="2" t="s">
        <v>66</v>
      </c>
      <c r="R241" s="2" t="s">
        <v>65</v>
      </c>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2" t="s">
        <v>52</v>
      </c>
      <c r="AW241" s="2" t="s">
        <v>1367</v>
      </c>
      <c r="AX241" s="2" t="s">
        <v>52</v>
      </c>
      <c r="AY241" s="2" t="s">
        <v>52</v>
      </c>
      <c r="AZ241" s="2" t="s">
        <v>52</v>
      </c>
    </row>
    <row r="242" spans="1:52" ht="30" customHeight="1" x14ac:dyDescent="0.3">
      <c r="A242" s="23" t="s">
        <v>1368</v>
      </c>
      <c r="B242" s="23" t="s">
        <v>1369</v>
      </c>
      <c r="C242" s="23" t="s">
        <v>70</v>
      </c>
      <c r="D242" s="24">
        <v>1</v>
      </c>
      <c r="E242" s="26">
        <f>일위대가목록!E160</f>
        <v>0</v>
      </c>
      <c r="F242" s="29">
        <f>TRUNC(E242*D242,1)</f>
        <v>0</v>
      </c>
      <c r="G242" s="26">
        <f>일위대가목록!F160</f>
        <v>0</v>
      </c>
      <c r="H242" s="29">
        <f>TRUNC(G242*D242,1)</f>
        <v>0</v>
      </c>
      <c r="I242" s="26">
        <f>일위대가목록!G160</f>
        <v>0</v>
      </c>
      <c r="J242" s="29">
        <f>TRUNC(I242*D242,1)</f>
        <v>0</v>
      </c>
      <c r="K242" s="26">
        <f t="shared" si="44"/>
        <v>0</v>
      </c>
      <c r="L242" s="29">
        <f t="shared" si="44"/>
        <v>0</v>
      </c>
      <c r="M242" s="23" t="s">
        <v>1370</v>
      </c>
      <c r="N242" s="2" t="s">
        <v>262</v>
      </c>
      <c r="O242" s="2" t="s">
        <v>1371</v>
      </c>
      <c r="P242" s="2" t="s">
        <v>65</v>
      </c>
      <c r="Q242" s="2" t="s">
        <v>66</v>
      </c>
      <c r="R242" s="2" t="s">
        <v>66</v>
      </c>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2" t="s">
        <v>52</v>
      </c>
      <c r="AW242" s="2" t="s">
        <v>1372</v>
      </c>
      <c r="AX242" s="2" t="s">
        <v>52</v>
      </c>
      <c r="AY242" s="2" t="s">
        <v>52</v>
      </c>
      <c r="AZ242" s="2" t="s">
        <v>52</v>
      </c>
    </row>
    <row r="243" spans="1:52" ht="30" customHeight="1" x14ac:dyDescent="0.3">
      <c r="A243" s="23" t="s">
        <v>1373</v>
      </c>
      <c r="B243" s="23" t="s">
        <v>1374</v>
      </c>
      <c r="C243" s="23" t="s">
        <v>70</v>
      </c>
      <c r="D243" s="24">
        <v>1.1000000000000001</v>
      </c>
      <c r="E243" s="26">
        <f>단가대비표!O44</f>
        <v>0</v>
      </c>
      <c r="F243" s="29">
        <f>TRUNC(E243*D243,1)</f>
        <v>0</v>
      </c>
      <c r="G243" s="26">
        <f>단가대비표!P44</f>
        <v>0</v>
      </c>
      <c r="H243" s="29">
        <f>TRUNC(G243*D243,1)</f>
        <v>0</v>
      </c>
      <c r="I243" s="26">
        <f>단가대비표!V44</f>
        <v>0</v>
      </c>
      <c r="J243" s="29">
        <f>TRUNC(I243*D243,1)</f>
        <v>0</v>
      </c>
      <c r="K243" s="26">
        <f t="shared" si="44"/>
        <v>0</v>
      </c>
      <c r="L243" s="29">
        <f t="shared" si="44"/>
        <v>0</v>
      </c>
      <c r="M243" s="23" t="s">
        <v>1375</v>
      </c>
      <c r="N243" s="2" t="s">
        <v>262</v>
      </c>
      <c r="O243" s="2" t="s">
        <v>1376</v>
      </c>
      <c r="P243" s="2" t="s">
        <v>66</v>
      </c>
      <c r="Q243" s="2" t="s">
        <v>66</v>
      </c>
      <c r="R243" s="2" t="s">
        <v>65</v>
      </c>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2" t="s">
        <v>52</v>
      </c>
      <c r="AW243" s="2" t="s">
        <v>1377</v>
      </c>
      <c r="AX243" s="2" t="s">
        <v>52</v>
      </c>
      <c r="AY243" s="2" t="s">
        <v>52</v>
      </c>
      <c r="AZ243" s="2" t="s">
        <v>52</v>
      </c>
    </row>
    <row r="244" spans="1:52" ht="30" customHeight="1" x14ac:dyDescent="0.3">
      <c r="A244" s="23" t="s">
        <v>979</v>
      </c>
      <c r="B244" s="23" t="s">
        <v>52</v>
      </c>
      <c r="C244" s="23" t="s">
        <v>52</v>
      </c>
      <c r="D244" s="24"/>
      <c r="E244" s="26"/>
      <c r="F244" s="29">
        <f>TRUNC(SUMIF(N241:N243, N240, F241:F243),0)</f>
        <v>0</v>
      </c>
      <c r="G244" s="26"/>
      <c r="H244" s="29">
        <f>TRUNC(SUMIF(N241:N243, N240, H241:H243),0)</f>
        <v>0</v>
      </c>
      <c r="I244" s="26"/>
      <c r="J244" s="29">
        <f>TRUNC(SUMIF(N241:N243, N240, J241:J243),0)</f>
        <v>0</v>
      </c>
      <c r="K244" s="26"/>
      <c r="L244" s="29">
        <f>F244+H244+J244</f>
        <v>0</v>
      </c>
      <c r="M244" s="23" t="s">
        <v>52</v>
      </c>
      <c r="N244" s="2" t="s">
        <v>97</v>
      </c>
      <c r="O244" s="2" t="s">
        <v>97</v>
      </c>
      <c r="P244" s="2" t="s">
        <v>52</v>
      </c>
      <c r="Q244" s="2" t="s">
        <v>52</v>
      </c>
      <c r="R244" s="2" t="s">
        <v>52</v>
      </c>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2" t="s">
        <v>52</v>
      </c>
      <c r="AW244" s="2" t="s">
        <v>52</v>
      </c>
      <c r="AX244" s="2" t="s">
        <v>52</v>
      </c>
      <c r="AY244" s="2" t="s">
        <v>52</v>
      </c>
      <c r="AZ244" s="2" t="s">
        <v>52</v>
      </c>
    </row>
    <row r="245" spans="1:52" ht="30" customHeight="1" x14ac:dyDescent="0.3">
      <c r="A245" s="24"/>
      <c r="B245" s="24"/>
      <c r="C245" s="24"/>
      <c r="D245" s="24"/>
      <c r="E245" s="26"/>
      <c r="F245" s="29"/>
      <c r="G245" s="26"/>
      <c r="H245" s="29"/>
      <c r="I245" s="26"/>
      <c r="J245" s="29"/>
      <c r="K245" s="26"/>
      <c r="L245" s="29"/>
      <c r="M245" s="24"/>
    </row>
    <row r="246" spans="1:52" ht="30" customHeight="1" x14ac:dyDescent="0.3">
      <c r="A246" s="20" t="s">
        <v>1378</v>
      </c>
      <c r="B246" s="21"/>
      <c r="C246" s="21"/>
      <c r="D246" s="21"/>
      <c r="E246" s="25"/>
      <c r="F246" s="28"/>
      <c r="G246" s="25"/>
      <c r="H246" s="28"/>
      <c r="I246" s="25"/>
      <c r="J246" s="28"/>
      <c r="K246" s="25"/>
      <c r="L246" s="28"/>
      <c r="M246" s="22"/>
      <c r="N246" s="1" t="s">
        <v>267</v>
      </c>
    </row>
    <row r="247" spans="1:52" ht="30" customHeight="1" x14ac:dyDescent="0.3">
      <c r="A247" s="23" t="s">
        <v>131</v>
      </c>
      <c r="B247" s="23" t="s">
        <v>224</v>
      </c>
      <c r="C247" s="23" t="s">
        <v>70</v>
      </c>
      <c r="D247" s="24">
        <v>1</v>
      </c>
      <c r="E247" s="26">
        <f>일위대가목록!E32</f>
        <v>0</v>
      </c>
      <c r="F247" s="29">
        <f>TRUNC(E247*D247,1)</f>
        <v>0</v>
      </c>
      <c r="G247" s="26">
        <f>일위대가목록!F32</f>
        <v>0</v>
      </c>
      <c r="H247" s="29">
        <f>TRUNC(G247*D247,1)</f>
        <v>0</v>
      </c>
      <c r="I247" s="26">
        <f>일위대가목록!G32</f>
        <v>0</v>
      </c>
      <c r="J247" s="29">
        <f>TRUNC(I247*D247,1)</f>
        <v>0</v>
      </c>
      <c r="K247" s="26">
        <f>TRUNC(E247+G247+I247,1)</f>
        <v>0</v>
      </c>
      <c r="L247" s="29">
        <f>TRUNC(F247+H247+J247,1)</f>
        <v>0</v>
      </c>
      <c r="M247" s="23" t="s">
        <v>232</v>
      </c>
      <c r="N247" s="2" t="s">
        <v>267</v>
      </c>
      <c r="O247" s="2" t="s">
        <v>233</v>
      </c>
      <c r="P247" s="2" t="s">
        <v>65</v>
      </c>
      <c r="Q247" s="2" t="s">
        <v>66</v>
      </c>
      <c r="R247" s="2" t="s">
        <v>66</v>
      </c>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2" t="s">
        <v>52</v>
      </c>
      <c r="AW247" s="2" t="s">
        <v>1379</v>
      </c>
      <c r="AX247" s="2" t="s">
        <v>52</v>
      </c>
      <c r="AY247" s="2" t="s">
        <v>52</v>
      </c>
      <c r="AZ247" s="2" t="s">
        <v>52</v>
      </c>
    </row>
    <row r="248" spans="1:52" ht="30" customHeight="1" x14ac:dyDescent="0.3">
      <c r="A248" s="23" t="s">
        <v>1373</v>
      </c>
      <c r="B248" s="23" t="s">
        <v>1374</v>
      </c>
      <c r="C248" s="23" t="s">
        <v>70</v>
      </c>
      <c r="D248" s="24">
        <v>1.1000000000000001</v>
      </c>
      <c r="E248" s="26">
        <f>단가대비표!O44</f>
        <v>0</v>
      </c>
      <c r="F248" s="29">
        <f>TRUNC(E248*D248,1)</f>
        <v>0</v>
      </c>
      <c r="G248" s="26">
        <f>단가대비표!P44</f>
        <v>0</v>
      </c>
      <c r="H248" s="29">
        <f>TRUNC(G248*D248,1)</f>
        <v>0</v>
      </c>
      <c r="I248" s="26">
        <f>단가대비표!V44</f>
        <v>0</v>
      </c>
      <c r="J248" s="29">
        <f>TRUNC(I248*D248,1)</f>
        <v>0</v>
      </c>
      <c r="K248" s="26">
        <f>TRUNC(E248+G248+I248,1)</f>
        <v>0</v>
      </c>
      <c r="L248" s="29">
        <f>TRUNC(F248+H248+J248,1)</f>
        <v>0</v>
      </c>
      <c r="M248" s="23" t="s">
        <v>1375</v>
      </c>
      <c r="N248" s="2" t="s">
        <v>267</v>
      </c>
      <c r="O248" s="2" t="s">
        <v>1376</v>
      </c>
      <c r="P248" s="2" t="s">
        <v>66</v>
      </c>
      <c r="Q248" s="2" t="s">
        <v>66</v>
      </c>
      <c r="R248" s="2" t="s">
        <v>65</v>
      </c>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2" t="s">
        <v>52</v>
      </c>
      <c r="AW248" s="2" t="s">
        <v>1380</v>
      </c>
      <c r="AX248" s="2" t="s">
        <v>52</v>
      </c>
      <c r="AY248" s="2" t="s">
        <v>52</v>
      </c>
      <c r="AZ248" s="2" t="s">
        <v>52</v>
      </c>
    </row>
    <row r="249" spans="1:52" ht="30" customHeight="1" x14ac:dyDescent="0.3">
      <c r="A249" s="23" t="s">
        <v>979</v>
      </c>
      <c r="B249" s="23" t="s">
        <v>52</v>
      </c>
      <c r="C249" s="23" t="s">
        <v>52</v>
      </c>
      <c r="D249" s="24"/>
      <c r="E249" s="26"/>
      <c r="F249" s="29">
        <f>TRUNC(SUMIF(N247:N248, N246, F247:F248),0)</f>
        <v>0</v>
      </c>
      <c r="G249" s="26"/>
      <c r="H249" s="29">
        <f>TRUNC(SUMIF(N247:N248, N246, H247:H248),0)</f>
        <v>0</v>
      </c>
      <c r="I249" s="26"/>
      <c r="J249" s="29">
        <f>TRUNC(SUMIF(N247:N248, N246, J247:J248),0)</f>
        <v>0</v>
      </c>
      <c r="K249" s="26"/>
      <c r="L249" s="29">
        <f>F249+H249+J249</f>
        <v>0</v>
      </c>
      <c r="M249" s="23" t="s">
        <v>52</v>
      </c>
      <c r="N249" s="2" t="s">
        <v>97</v>
      </c>
      <c r="O249" s="2" t="s">
        <v>97</v>
      </c>
      <c r="P249" s="2" t="s">
        <v>52</v>
      </c>
      <c r="Q249" s="2" t="s">
        <v>52</v>
      </c>
      <c r="R249" s="2" t="s">
        <v>52</v>
      </c>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2" t="s">
        <v>52</v>
      </c>
      <c r="AW249" s="2" t="s">
        <v>52</v>
      </c>
      <c r="AX249" s="2" t="s">
        <v>52</v>
      </c>
      <c r="AY249" s="2" t="s">
        <v>52</v>
      </c>
      <c r="AZ249" s="2" t="s">
        <v>52</v>
      </c>
    </row>
    <row r="250" spans="1:52" ht="30" customHeight="1" x14ac:dyDescent="0.3">
      <c r="A250" s="24"/>
      <c r="B250" s="24"/>
      <c r="C250" s="24"/>
      <c r="D250" s="24"/>
      <c r="E250" s="26"/>
      <c r="F250" s="29"/>
      <c r="G250" s="26"/>
      <c r="H250" s="29"/>
      <c r="I250" s="26"/>
      <c r="J250" s="29"/>
      <c r="K250" s="26"/>
      <c r="L250" s="29"/>
      <c r="M250" s="24"/>
    </row>
    <row r="251" spans="1:52" ht="30" customHeight="1" x14ac:dyDescent="0.3">
      <c r="A251" s="20" t="s">
        <v>1381</v>
      </c>
      <c r="B251" s="21"/>
      <c r="C251" s="21"/>
      <c r="D251" s="21"/>
      <c r="E251" s="25"/>
      <c r="F251" s="28"/>
      <c r="G251" s="25"/>
      <c r="H251" s="28"/>
      <c r="I251" s="25"/>
      <c r="J251" s="28"/>
      <c r="K251" s="25"/>
      <c r="L251" s="28"/>
      <c r="M251" s="22"/>
      <c r="N251" s="1" t="s">
        <v>271</v>
      </c>
    </row>
    <row r="252" spans="1:52" ht="30" customHeight="1" x14ac:dyDescent="0.3">
      <c r="A252" s="23" t="s">
        <v>1363</v>
      </c>
      <c r="B252" s="23" t="s">
        <v>1382</v>
      </c>
      <c r="C252" s="23" t="s">
        <v>70</v>
      </c>
      <c r="D252" s="24">
        <v>1.03</v>
      </c>
      <c r="E252" s="26">
        <f>단가대비표!O13</f>
        <v>0</v>
      </c>
      <c r="F252" s="29">
        <f>TRUNC(E252*D252,1)</f>
        <v>0</v>
      </c>
      <c r="G252" s="26">
        <f>단가대비표!P13</f>
        <v>0</v>
      </c>
      <c r="H252" s="29">
        <f>TRUNC(G252*D252,1)</f>
        <v>0</v>
      </c>
      <c r="I252" s="26">
        <f>단가대비표!V13</f>
        <v>0</v>
      </c>
      <c r="J252" s="29">
        <f>TRUNC(I252*D252,1)</f>
        <v>0</v>
      </c>
      <c r="K252" s="26">
        <f t="shared" ref="K252:L255" si="45">TRUNC(E252+G252+I252,1)</f>
        <v>0</v>
      </c>
      <c r="L252" s="29">
        <f t="shared" si="45"/>
        <v>0</v>
      </c>
      <c r="M252" s="23" t="s">
        <v>1383</v>
      </c>
      <c r="N252" s="2" t="s">
        <v>271</v>
      </c>
      <c r="O252" s="2" t="s">
        <v>1384</v>
      </c>
      <c r="P252" s="2" t="s">
        <v>66</v>
      </c>
      <c r="Q252" s="2" t="s">
        <v>66</v>
      </c>
      <c r="R252" s="2" t="s">
        <v>65</v>
      </c>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2" t="s">
        <v>52</v>
      </c>
      <c r="AW252" s="2" t="s">
        <v>1385</v>
      </c>
      <c r="AX252" s="2" t="s">
        <v>52</v>
      </c>
      <c r="AY252" s="2" t="s">
        <v>52</v>
      </c>
      <c r="AZ252" s="2" t="s">
        <v>52</v>
      </c>
    </row>
    <row r="253" spans="1:52" ht="30" customHeight="1" x14ac:dyDescent="0.3">
      <c r="A253" s="23" t="s">
        <v>1368</v>
      </c>
      <c r="B253" s="23" t="s">
        <v>1369</v>
      </c>
      <c r="C253" s="23" t="s">
        <v>70</v>
      </c>
      <c r="D253" s="24">
        <v>1</v>
      </c>
      <c r="E253" s="26">
        <f>일위대가목록!E160</f>
        <v>0</v>
      </c>
      <c r="F253" s="29">
        <f>TRUNC(E253*D253,1)</f>
        <v>0</v>
      </c>
      <c r="G253" s="26">
        <f>일위대가목록!F160</f>
        <v>0</v>
      </c>
      <c r="H253" s="29">
        <f>TRUNC(G253*D253,1)</f>
        <v>0</v>
      </c>
      <c r="I253" s="26">
        <f>일위대가목록!G160</f>
        <v>0</v>
      </c>
      <c r="J253" s="29">
        <f>TRUNC(I253*D253,1)</f>
        <v>0</v>
      </c>
      <c r="K253" s="26">
        <f t="shared" si="45"/>
        <v>0</v>
      </c>
      <c r="L253" s="29">
        <f t="shared" si="45"/>
        <v>0</v>
      </c>
      <c r="M253" s="23" t="s">
        <v>1370</v>
      </c>
      <c r="N253" s="2" t="s">
        <v>271</v>
      </c>
      <c r="O253" s="2" t="s">
        <v>1371</v>
      </c>
      <c r="P253" s="2" t="s">
        <v>65</v>
      </c>
      <c r="Q253" s="2" t="s">
        <v>66</v>
      </c>
      <c r="R253" s="2" t="s">
        <v>66</v>
      </c>
      <c r="S253" s="3"/>
      <c r="T253" s="3"/>
      <c r="U253" s="3"/>
      <c r="V253" s="3">
        <v>1</v>
      </c>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2" t="s">
        <v>52</v>
      </c>
      <c r="AW253" s="2" t="s">
        <v>1386</v>
      </c>
      <c r="AX253" s="2" t="s">
        <v>52</v>
      </c>
      <c r="AY253" s="2" t="s">
        <v>52</v>
      </c>
      <c r="AZ253" s="2" t="s">
        <v>52</v>
      </c>
    </row>
    <row r="254" spans="1:52" ht="30" customHeight="1" x14ac:dyDescent="0.3">
      <c r="A254" s="23" t="s">
        <v>1358</v>
      </c>
      <c r="B254" s="23" t="s">
        <v>1359</v>
      </c>
      <c r="C254" s="23" t="s">
        <v>949</v>
      </c>
      <c r="D254" s="24">
        <v>1</v>
      </c>
      <c r="E254" s="26">
        <v>0</v>
      </c>
      <c r="F254" s="29">
        <f>TRUNC(E254*D254,1)</f>
        <v>0</v>
      </c>
      <c r="G254" s="26">
        <f>TRUNC(SUMIF(V252:V255, RIGHTB(O254, 1), H252:H255)*U254, 2)</f>
        <v>0</v>
      </c>
      <c r="H254" s="29">
        <f>TRUNC(G254*D254,1)</f>
        <v>0</v>
      </c>
      <c r="I254" s="26">
        <v>0</v>
      </c>
      <c r="J254" s="29">
        <f>TRUNC(I254*D254,1)</f>
        <v>0</v>
      </c>
      <c r="K254" s="26">
        <f t="shared" si="45"/>
        <v>0</v>
      </c>
      <c r="L254" s="29">
        <f t="shared" si="45"/>
        <v>0</v>
      </c>
      <c r="M254" s="23" t="s">
        <v>52</v>
      </c>
      <c r="N254" s="2" t="s">
        <v>271</v>
      </c>
      <c r="O254" s="2" t="s">
        <v>1360</v>
      </c>
      <c r="P254" s="2" t="s">
        <v>66</v>
      </c>
      <c r="Q254" s="2" t="s">
        <v>66</v>
      </c>
      <c r="R254" s="2" t="s">
        <v>66</v>
      </c>
      <c r="S254" s="3">
        <v>1</v>
      </c>
      <c r="T254" s="3">
        <v>1</v>
      </c>
      <c r="U254" s="3">
        <v>0.2</v>
      </c>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2" t="s">
        <v>52</v>
      </c>
      <c r="AW254" s="2" t="s">
        <v>1387</v>
      </c>
      <c r="AX254" s="2" t="s">
        <v>52</v>
      </c>
      <c r="AY254" s="2" t="s">
        <v>52</v>
      </c>
      <c r="AZ254" s="2" t="s">
        <v>52</v>
      </c>
    </row>
    <row r="255" spans="1:52" ht="30" customHeight="1" x14ac:dyDescent="0.3">
      <c r="A255" s="23" t="s">
        <v>1373</v>
      </c>
      <c r="B255" s="23" t="s">
        <v>1374</v>
      </c>
      <c r="C255" s="23" t="s">
        <v>70</v>
      </c>
      <c r="D255" s="24">
        <v>1.1000000000000001</v>
      </c>
      <c r="E255" s="26">
        <f>단가대비표!O44</f>
        <v>0</v>
      </c>
      <c r="F255" s="29">
        <f>TRUNC(E255*D255,1)</f>
        <v>0</v>
      </c>
      <c r="G255" s="26">
        <f>단가대비표!P44</f>
        <v>0</v>
      </c>
      <c r="H255" s="29">
        <f>TRUNC(G255*D255,1)</f>
        <v>0</v>
      </c>
      <c r="I255" s="26">
        <f>단가대비표!V44</f>
        <v>0</v>
      </c>
      <c r="J255" s="29">
        <f>TRUNC(I255*D255,1)</f>
        <v>0</v>
      </c>
      <c r="K255" s="26">
        <f t="shared" si="45"/>
        <v>0</v>
      </c>
      <c r="L255" s="29">
        <f t="shared" si="45"/>
        <v>0</v>
      </c>
      <c r="M255" s="23" t="s">
        <v>1375</v>
      </c>
      <c r="N255" s="2" t="s">
        <v>271</v>
      </c>
      <c r="O255" s="2" t="s">
        <v>1376</v>
      </c>
      <c r="P255" s="2" t="s">
        <v>66</v>
      </c>
      <c r="Q255" s="2" t="s">
        <v>66</v>
      </c>
      <c r="R255" s="2" t="s">
        <v>65</v>
      </c>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2" t="s">
        <v>52</v>
      </c>
      <c r="AW255" s="2" t="s">
        <v>1388</v>
      </c>
      <c r="AX255" s="2" t="s">
        <v>52</v>
      </c>
      <c r="AY255" s="2" t="s">
        <v>52</v>
      </c>
      <c r="AZ255" s="2" t="s">
        <v>52</v>
      </c>
    </row>
    <row r="256" spans="1:52" ht="30" customHeight="1" x14ac:dyDescent="0.3">
      <c r="A256" s="23" t="s">
        <v>979</v>
      </c>
      <c r="B256" s="23" t="s">
        <v>52</v>
      </c>
      <c r="C256" s="23" t="s">
        <v>52</v>
      </c>
      <c r="D256" s="24"/>
      <c r="E256" s="26"/>
      <c r="F256" s="29">
        <f>TRUNC(SUMIF(N252:N255, N251, F252:F255),0)</f>
        <v>0</v>
      </c>
      <c r="G256" s="26"/>
      <c r="H256" s="29">
        <f>TRUNC(SUMIF(N252:N255, N251, H252:H255),0)</f>
        <v>0</v>
      </c>
      <c r="I256" s="26"/>
      <c r="J256" s="29">
        <f>TRUNC(SUMIF(N252:N255, N251, J252:J255),0)</f>
        <v>0</v>
      </c>
      <c r="K256" s="26"/>
      <c r="L256" s="29">
        <f>F256+H256+J256</f>
        <v>0</v>
      </c>
      <c r="M256" s="23" t="s">
        <v>52</v>
      </c>
      <c r="N256" s="2" t="s">
        <v>97</v>
      </c>
      <c r="O256" s="2" t="s">
        <v>97</v>
      </c>
      <c r="P256" s="2" t="s">
        <v>52</v>
      </c>
      <c r="Q256" s="2" t="s">
        <v>52</v>
      </c>
      <c r="R256" s="2" t="s">
        <v>52</v>
      </c>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2" t="s">
        <v>52</v>
      </c>
      <c r="AW256" s="2" t="s">
        <v>52</v>
      </c>
      <c r="AX256" s="2" t="s">
        <v>52</v>
      </c>
      <c r="AY256" s="2" t="s">
        <v>52</v>
      </c>
      <c r="AZ256" s="2" t="s">
        <v>52</v>
      </c>
    </row>
    <row r="257" spans="1:52" ht="30" customHeight="1" x14ac:dyDescent="0.3">
      <c r="A257" s="24"/>
      <c r="B257" s="24"/>
      <c r="C257" s="24"/>
      <c r="D257" s="24"/>
      <c r="E257" s="26"/>
      <c r="F257" s="29"/>
      <c r="G257" s="26"/>
      <c r="H257" s="29"/>
      <c r="I257" s="26"/>
      <c r="J257" s="29"/>
      <c r="K257" s="26"/>
      <c r="L257" s="29"/>
      <c r="M257" s="24"/>
    </row>
    <row r="258" spans="1:52" ht="30" customHeight="1" x14ac:dyDescent="0.3">
      <c r="A258" s="20" t="s">
        <v>1389</v>
      </c>
      <c r="B258" s="21"/>
      <c r="C258" s="21"/>
      <c r="D258" s="21"/>
      <c r="E258" s="25"/>
      <c r="F258" s="28"/>
      <c r="G258" s="25"/>
      <c r="H258" s="28"/>
      <c r="I258" s="25"/>
      <c r="J258" s="28"/>
      <c r="K258" s="25"/>
      <c r="L258" s="28"/>
      <c r="M258" s="22"/>
      <c r="N258" s="1" t="s">
        <v>275</v>
      </c>
    </row>
    <row r="259" spans="1:52" ht="30" customHeight="1" x14ac:dyDescent="0.3">
      <c r="A259" s="23" t="s">
        <v>1363</v>
      </c>
      <c r="B259" s="23" t="s">
        <v>1382</v>
      </c>
      <c r="C259" s="23" t="s">
        <v>70</v>
      </c>
      <c r="D259" s="24">
        <v>1.03</v>
      </c>
      <c r="E259" s="26">
        <f>단가대비표!O13</f>
        <v>0</v>
      </c>
      <c r="F259" s="29">
        <f>TRUNC(E259*D259,1)</f>
        <v>0</v>
      </c>
      <c r="G259" s="26">
        <f>단가대비표!P13</f>
        <v>0</v>
      </c>
      <c r="H259" s="29">
        <f>TRUNC(G259*D259,1)</f>
        <v>0</v>
      </c>
      <c r="I259" s="26">
        <f>단가대비표!V13</f>
        <v>0</v>
      </c>
      <c r="J259" s="29">
        <f>TRUNC(I259*D259,1)</f>
        <v>0</v>
      </c>
      <c r="K259" s="26">
        <f t="shared" ref="K259:L263" si="46">TRUNC(E259+G259+I259,1)</f>
        <v>0</v>
      </c>
      <c r="L259" s="29">
        <f t="shared" si="46"/>
        <v>0</v>
      </c>
      <c r="M259" s="23" t="s">
        <v>1383</v>
      </c>
      <c r="N259" s="2" t="s">
        <v>275</v>
      </c>
      <c r="O259" s="2" t="s">
        <v>1384</v>
      </c>
      <c r="P259" s="2" t="s">
        <v>66</v>
      </c>
      <c r="Q259" s="2" t="s">
        <v>66</v>
      </c>
      <c r="R259" s="2" t="s">
        <v>65</v>
      </c>
      <c r="S259" s="3"/>
      <c r="T259" s="3"/>
      <c r="U259" s="3"/>
      <c r="V259" s="3"/>
      <c r="W259" s="3">
        <v>2</v>
      </c>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2" t="s">
        <v>52</v>
      </c>
      <c r="AW259" s="2" t="s">
        <v>1390</v>
      </c>
      <c r="AX259" s="2" t="s">
        <v>52</v>
      </c>
      <c r="AY259" s="2" t="s">
        <v>52</v>
      </c>
      <c r="AZ259" s="2" t="s">
        <v>52</v>
      </c>
    </row>
    <row r="260" spans="1:52" ht="30" customHeight="1" x14ac:dyDescent="0.3">
      <c r="A260" s="23" t="s">
        <v>1368</v>
      </c>
      <c r="B260" s="23" t="s">
        <v>1369</v>
      </c>
      <c r="C260" s="23" t="s">
        <v>70</v>
      </c>
      <c r="D260" s="24">
        <v>1</v>
      </c>
      <c r="E260" s="26">
        <f>일위대가목록!E160</f>
        <v>0</v>
      </c>
      <c r="F260" s="29">
        <f>TRUNC(E260*D260,1)</f>
        <v>0</v>
      </c>
      <c r="G260" s="26">
        <f>일위대가목록!F160</f>
        <v>0</v>
      </c>
      <c r="H260" s="29">
        <f>TRUNC(G260*D260,1)</f>
        <v>0</v>
      </c>
      <c r="I260" s="26">
        <f>일위대가목록!G160</f>
        <v>0</v>
      </c>
      <c r="J260" s="29">
        <f>TRUNC(I260*D260,1)</f>
        <v>0</v>
      </c>
      <c r="K260" s="26">
        <f t="shared" si="46"/>
        <v>0</v>
      </c>
      <c r="L260" s="29">
        <f t="shared" si="46"/>
        <v>0</v>
      </c>
      <c r="M260" s="23" t="s">
        <v>1370</v>
      </c>
      <c r="N260" s="2" t="s">
        <v>275</v>
      </c>
      <c r="O260" s="2" t="s">
        <v>1371</v>
      </c>
      <c r="P260" s="2" t="s">
        <v>65</v>
      </c>
      <c r="Q260" s="2" t="s">
        <v>66</v>
      </c>
      <c r="R260" s="2" t="s">
        <v>66</v>
      </c>
      <c r="S260" s="3"/>
      <c r="T260" s="3"/>
      <c r="U260" s="3"/>
      <c r="V260" s="3">
        <v>1</v>
      </c>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2" t="s">
        <v>52</v>
      </c>
      <c r="AW260" s="2" t="s">
        <v>1391</v>
      </c>
      <c r="AX260" s="2" t="s">
        <v>52</v>
      </c>
      <c r="AY260" s="2" t="s">
        <v>52</v>
      </c>
      <c r="AZ260" s="2" t="s">
        <v>52</v>
      </c>
    </row>
    <row r="261" spans="1:52" ht="30" customHeight="1" x14ac:dyDescent="0.3">
      <c r="A261" s="23" t="s">
        <v>1358</v>
      </c>
      <c r="B261" s="23" t="s">
        <v>1359</v>
      </c>
      <c r="C261" s="23" t="s">
        <v>949</v>
      </c>
      <c r="D261" s="24">
        <v>1</v>
      </c>
      <c r="E261" s="26">
        <v>0</v>
      </c>
      <c r="F261" s="29">
        <f>TRUNC(E261*D261,1)</f>
        <v>0</v>
      </c>
      <c r="G261" s="26">
        <f>TRUNC(SUMIF(V259:V263, RIGHTB(O261, 1), H259:H263)*U261, 2)</f>
        <v>0</v>
      </c>
      <c r="H261" s="29">
        <f>TRUNC(G261*D261,1)</f>
        <v>0</v>
      </c>
      <c r="I261" s="26">
        <v>0</v>
      </c>
      <c r="J261" s="29">
        <f>TRUNC(I261*D261,1)</f>
        <v>0</v>
      </c>
      <c r="K261" s="26">
        <f t="shared" si="46"/>
        <v>0</v>
      </c>
      <c r="L261" s="29">
        <f t="shared" si="46"/>
        <v>0</v>
      </c>
      <c r="M261" s="23" t="s">
        <v>52</v>
      </c>
      <c r="N261" s="2" t="s">
        <v>275</v>
      </c>
      <c r="O261" s="2" t="s">
        <v>1360</v>
      </c>
      <c r="P261" s="2" t="s">
        <v>66</v>
      </c>
      <c r="Q261" s="2" t="s">
        <v>66</v>
      </c>
      <c r="R261" s="2" t="s">
        <v>66</v>
      </c>
      <c r="S261" s="3">
        <v>1</v>
      </c>
      <c r="T261" s="3">
        <v>1</v>
      </c>
      <c r="U261" s="3">
        <v>0.2</v>
      </c>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2" t="s">
        <v>52</v>
      </c>
      <c r="AW261" s="2" t="s">
        <v>1392</v>
      </c>
      <c r="AX261" s="2" t="s">
        <v>52</v>
      </c>
      <c r="AY261" s="2" t="s">
        <v>52</v>
      </c>
      <c r="AZ261" s="2" t="s">
        <v>52</v>
      </c>
    </row>
    <row r="262" spans="1:52" ht="30" customHeight="1" x14ac:dyDescent="0.3">
      <c r="A262" s="23" t="s">
        <v>1373</v>
      </c>
      <c r="B262" s="23" t="s">
        <v>1374</v>
      </c>
      <c r="C262" s="23" t="s">
        <v>70</v>
      </c>
      <c r="D262" s="24">
        <v>1.1000000000000001</v>
      </c>
      <c r="E262" s="26">
        <f>단가대비표!O44</f>
        <v>0</v>
      </c>
      <c r="F262" s="29">
        <f>TRUNC(E262*D262,1)</f>
        <v>0</v>
      </c>
      <c r="G262" s="26">
        <f>단가대비표!P44</f>
        <v>0</v>
      </c>
      <c r="H262" s="29">
        <f>TRUNC(G262*D262,1)</f>
        <v>0</v>
      </c>
      <c r="I262" s="26">
        <f>단가대비표!V44</f>
        <v>0</v>
      </c>
      <c r="J262" s="29">
        <f>TRUNC(I262*D262,1)</f>
        <v>0</v>
      </c>
      <c r="K262" s="26">
        <f t="shared" si="46"/>
        <v>0</v>
      </c>
      <c r="L262" s="29">
        <f t="shared" si="46"/>
        <v>0</v>
      </c>
      <c r="M262" s="23" t="s">
        <v>1375</v>
      </c>
      <c r="N262" s="2" t="s">
        <v>275</v>
      </c>
      <c r="O262" s="2" t="s">
        <v>1376</v>
      </c>
      <c r="P262" s="2" t="s">
        <v>66</v>
      </c>
      <c r="Q262" s="2" t="s">
        <v>66</v>
      </c>
      <c r="R262" s="2" t="s">
        <v>65</v>
      </c>
      <c r="S262" s="3"/>
      <c r="T262" s="3"/>
      <c r="U262" s="3"/>
      <c r="V262" s="3"/>
      <c r="W262" s="3">
        <v>2</v>
      </c>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2" t="s">
        <v>52</v>
      </c>
      <c r="AW262" s="2" t="s">
        <v>1393</v>
      </c>
      <c r="AX262" s="2" t="s">
        <v>52</v>
      </c>
      <c r="AY262" s="2" t="s">
        <v>52</v>
      </c>
      <c r="AZ262" s="2" t="s">
        <v>52</v>
      </c>
    </row>
    <row r="263" spans="1:52" ht="30" customHeight="1" x14ac:dyDescent="0.3">
      <c r="A263" s="23" t="s">
        <v>1394</v>
      </c>
      <c r="B263" s="23" t="s">
        <v>1395</v>
      </c>
      <c r="C263" s="23" t="s">
        <v>949</v>
      </c>
      <c r="D263" s="24">
        <v>1</v>
      </c>
      <c r="E263" s="26">
        <f>TRUNC(SUMIF(W259:W263, RIGHTB(O263, 1), F259:F263)*U263, 2)</f>
        <v>0</v>
      </c>
      <c r="F263" s="29">
        <f>TRUNC(E263*D263,1)</f>
        <v>0</v>
      </c>
      <c r="G263" s="26">
        <v>0</v>
      </c>
      <c r="H263" s="29">
        <f>TRUNC(G263*D263,1)</f>
        <v>0</v>
      </c>
      <c r="I263" s="26">
        <v>0</v>
      </c>
      <c r="J263" s="29">
        <f>TRUNC(I263*D263,1)</f>
        <v>0</v>
      </c>
      <c r="K263" s="26">
        <f t="shared" si="46"/>
        <v>0</v>
      </c>
      <c r="L263" s="29">
        <f t="shared" si="46"/>
        <v>0</v>
      </c>
      <c r="M263" s="23" t="s">
        <v>52</v>
      </c>
      <c r="N263" s="2" t="s">
        <v>275</v>
      </c>
      <c r="O263" s="2" t="s">
        <v>1396</v>
      </c>
      <c r="P263" s="2" t="s">
        <v>66</v>
      </c>
      <c r="Q263" s="2" t="s">
        <v>66</v>
      </c>
      <c r="R263" s="2" t="s">
        <v>66</v>
      </c>
      <c r="S263" s="3">
        <v>0</v>
      </c>
      <c r="T263" s="3">
        <v>0</v>
      </c>
      <c r="U263" s="3">
        <v>0.1</v>
      </c>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2" t="s">
        <v>52</v>
      </c>
      <c r="AW263" s="2" t="s">
        <v>1397</v>
      </c>
      <c r="AX263" s="2" t="s">
        <v>52</v>
      </c>
      <c r="AY263" s="2" t="s">
        <v>52</v>
      </c>
      <c r="AZ263" s="2" t="s">
        <v>52</v>
      </c>
    </row>
    <row r="264" spans="1:52" ht="30" customHeight="1" x14ac:dyDescent="0.3">
      <c r="A264" s="23" t="s">
        <v>979</v>
      </c>
      <c r="B264" s="23" t="s">
        <v>52</v>
      </c>
      <c r="C264" s="23" t="s">
        <v>52</v>
      </c>
      <c r="D264" s="24"/>
      <c r="E264" s="26"/>
      <c r="F264" s="29">
        <f>TRUNC(SUMIF(N259:N263, N258, F259:F263),0)</f>
        <v>0</v>
      </c>
      <c r="G264" s="26"/>
      <c r="H264" s="29">
        <f>TRUNC(SUMIF(N259:N263, N258, H259:H263),0)</f>
        <v>0</v>
      </c>
      <c r="I264" s="26"/>
      <c r="J264" s="29">
        <f>TRUNC(SUMIF(N259:N263, N258, J259:J263),0)</f>
        <v>0</v>
      </c>
      <c r="K264" s="26"/>
      <c r="L264" s="29">
        <f>F264+H264+J264</f>
        <v>0</v>
      </c>
      <c r="M264" s="23" t="s">
        <v>52</v>
      </c>
      <c r="N264" s="2" t="s">
        <v>97</v>
      </c>
      <c r="O264" s="2" t="s">
        <v>97</v>
      </c>
      <c r="P264" s="2" t="s">
        <v>52</v>
      </c>
      <c r="Q264" s="2" t="s">
        <v>52</v>
      </c>
      <c r="R264" s="2" t="s">
        <v>52</v>
      </c>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2" t="s">
        <v>52</v>
      </c>
      <c r="AW264" s="2" t="s">
        <v>52</v>
      </c>
      <c r="AX264" s="2" t="s">
        <v>52</v>
      </c>
      <c r="AY264" s="2" t="s">
        <v>52</v>
      </c>
      <c r="AZ264" s="2" t="s">
        <v>52</v>
      </c>
    </row>
    <row r="265" spans="1:52" ht="30" customHeight="1" x14ac:dyDescent="0.3">
      <c r="A265" s="24"/>
      <c r="B265" s="24"/>
      <c r="C265" s="24"/>
      <c r="D265" s="24"/>
      <c r="E265" s="26"/>
      <c r="F265" s="29"/>
      <c r="G265" s="26"/>
      <c r="H265" s="29"/>
      <c r="I265" s="26"/>
      <c r="J265" s="29"/>
      <c r="K265" s="26"/>
      <c r="L265" s="29"/>
      <c r="M265" s="24"/>
    </row>
    <row r="266" spans="1:52" ht="30" customHeight="1" x14ac:dyDescent="0.3">
      <c r="A266" s="20" t="s">
        <v>1398</v>
      </c>
      <c r="B266" s="21"/>
      <c r="C266" s="21"/>
      <c r="D266" s="21"/>
      <c r="E266" s="25"/>
      <c r="F266" s="28"/>
      <c r="G266" s="25"/>
      <c r="H266" s="28"/>
      <c r="I266" s="25"/>
      <c r="J266" s="28"/>
      <c r="K266" s="25"/>
      <c r="L266" s="28"/>
      <c r="M266" s="22"/>
      <c r="N266" s="1" t="s">
        <v>279</v>
      </c>
    </row>
    <row r="267" spans="1:52" ht="30" customHeight="1" x14ac:dyDescent="0.3">
      <c r="A267" s="23" t="s">
        <v>1373</v>
      </c>
      <c r="B267" s="23" t="s">
        <v>1374</v>
      </c>
      <c r="C267" s="23" t="s">
        <v>70</v>
      </c>
      <c r="D267" s="24">
        <v>1</v>
      </c>
      <c r="E267" s="26">
        <f>단가대비표!O44</f>
        <v>0</v>
      </c>
      <c r="F267" s="29">
        <f>TRUNC(E267*D267,1)</f>
        <v>0</v>
      </c>
      <c r="G267" s="26">
        <f>단가대비표!P44</f>
        <v>0</v>
      </c>
      <c r="H267" s="29">
        <f>TRUNC(G267*D267,1)</f>
        <v>0</v>
      </c>
      <c r="I267" s="26">
        <f>단가대비표!V44</f>
        <v>0</v>
      </c>
      <c r="J267" s="29">
        <f>TRUNC(I267*D267,1)</f>
        <v>0</v>
      </c>
      <c r="K267" s="26">
        <f>TRUNC(E267+G267+I267,1)</f>
        <v>0</v>
      </c>
      <c r="L267" s="29">
        <f>TRUNC(F267+H267+J267,1)</f>
        <v>0</v>
      </c>
      <c r="M267" s="23" t="s">
        <v>1375</v>
      </c>
      <c r="N267" s="2" t="s">
        <v>279</v>
      </c>
      <c r="O267" s="2" t="s">
        <v>1376</v>
      </c>
      <c r="P267" s="2" t="s">
        <v>66</v>
      </c>
      <c r="Q267" s="2" t="s">
        <v>66</v>
      </c>
      <c r="R267" s="2" t="s">
        <v>65</v>
      </c>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2" t="s">
        <v>52</v>
      </c>
      <c r="AW267" s="2" t="s">
        <v>1399</v>
      </c>
      <c r="AX267" s="2" t="s">
        <v>52</v>
      </c>
      <c r="AY267" s="2" t="s">
        <v>52</v>
      </c>
      <c r="AZ267" s="2" t="s">
        <v>52</v>
      </c>
    </row>
    <row r="268" spans="1:52" ht="30" customHeight="1" x14ac:dyDescent="0.3">
      <c r="A268" s="23" t="s">
        <v>979</v>
      </c>
      <c r="B268" s="23" t="s">
        <v>52</v>
      </c>
      <c r="C268" s="23" t="s">
        <v>52</v>
      </c>
      <c r="D268" s="24"/>
      <c r="E268" s="26"/>
      <c r="F268" s="29">
        <f>TRUNC(SUMIF(N267:N267, N266, F267:F267),0)</f>
        <v>0</v>
      </c>
      <c r="G268" s="26"/>
      <c r="H268" s="29">
        <f>TRUNC(SUMIF(N267:N267, N266, H267:H267),0)</f>
        <v>0</v>
      </c>
      <c r="I268" s="26"/>
      <c r="J268" s="29">
        <f>TRUNC(SUMIF(N267:N267, N266, J267:J267),0)</f>
        <v>0</v>
      </c>
      <c r="K268" s="26"/>
      <c r="L268" s="29">
        <f>F268+H268+J268</f>
        <v>0</v>
      </c>
      <c r="M268" s="23" t="s">
        <v>52</v>
      </c>
      <c r="N268" s="2" t="s">
        <v>97</v>
      </c>
      <c r="O268" s="2" t="s">
        <v>97</v>
      </c>
      <c r="P268" s="2" t="s">
        <v>52</v>
      </c>
      <c r="Q268" s="2" t="s">
        <v>52</v>
      </c>
      <c r="R268" s="2" t="s">
        <v>52</v>
      </c>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2" t="s">
        <v>52</v>
      </c>
      <c r="AW268" s="2" t="s">
        <v>52</v>
      </c>
      <c r="AX268" s="2" t="s">
        <v>52</v>
      </c>
      <c r="AY268" s="2" t="s">
        <v>52</v>
      </c>
      <c r="AZ268" s="2" t="s">
        <v>52</v>
      </c>
    </row>
    <row r="269" spans="1:52" ht="30" customHeight="1" x14ac:dyDescent="0.3">
      <c r="A269" s="24"/>
      <c r="B269" s="24"/>
      <c r="C269" s="24"/>
      <c r="D269" s="24"/>
      <c r="E269" s="26"/>
      <c r="F269" s="29"/>
      <c r="G269" s="26"/>
      <c r="H269" s="29"/>
      <c r="I269" s="26"/>
      <c r="J269" s="29"/>
      <c r="K269" s="26"/>
      <c r="L269" s="29"/>
      <c r="M269" s="24"/>
    </row>
    <row r="270" spans="1:52" ht="30" customHeight="1" x14ac:dyDescent="0.3">
      <c r="A270" s="20" t="s">
        <v>1400</v>
      </c>
      <c r="B270" s="21"/>
      <c r="C270" s="21"/>
      <c r="D270" s="21"/>
      <c r="E270" s="25"/>
      <c r="F270" s="28"/>
      <c r="G270" s="25"/>
      <c r="H270" s="28"/>
      <c r="I270" s="25"/>
      <c r="J270" s="28"/>
      <c r="K270" s="25"/>
      <c r="L270" s="28"/>
      <c r="M270" s="22"/>
      <c r="N270" s="1" t="s">
        <v>286</v>
      </c>
    </row>
    <row r="271" spans="1:52" ht="30" customHeight="1" x14ac:dyDescent="0.3">
      <c r="A271" s="23" t="s">
        <v>1401</v>
      </c>
      <c r="B271" s="23" t="s">
        <v>1402</v>
      </c>
      <c r="C271" s="23" t="s">
        <v>1134</v>
      </c>
      <c r="D271" s="24">
        <v>0.3</v>
      </c>
      <c r="E271" s="26">
        <f>단가대비표!O138</f>
        <v>0</v>
      </c>
      <c r="F271" s="29">
        <f>TRUNC(E271*D271,1)</f>
        <v>0</v>
      </c>
      <c r="G271" s="26">
        <f>단가대비표!P138</f>
        <v>0</v>
      </c>
      <c r="H271" s="29">
        <f>TRUNC(G271*D271,1)</f>
        <v>0</v>
      </c>
      <c r="I271" s="26">
        <f>단가대비표!V138</f>
        <v>0</v>
      </c>
      <c r="J271" s="29">
        <f>TRUNC(I271*D271,1)</f>
        <v>0</v>
      </c>
      <c r="K271" s="26">
        <f>TRUNC(E271+G271+I271,1)</f>
        <v>0</v>
      </c>
      <c r="L271" s="29">
        <f>TRUNC(F271+H271+J271,1)</f>
        <v>0</v>
      </c>
      <c r="M271" s="23" t="s">
        <v>1403</v>
      </c>
      <c r="N271" s="2" t="s">
        <v>286</v>
      </c>
      <c r="O271" s="2" t="s">
        <v>1404</v>
      </c>
      <c r="P271" s="2" t="s">
        <v>66</v>
      </c>
      <c r="Q271" s="2" t="s">
        <v>66</v>
      </c>
      <c r="R271" s="2" t="s">
        <v>65</v>
      </c>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2" t="s">
        <v>52</v>
      </c>
      <c r="AW271" s="2" t="s">
        <v>1405</v>
      </c>
      <c r="AX271" s="2" t="s">
        <v>52</v>
      </c>
      <c r="AY271" s="2" t="s">
        <v>52</v>
      </c>
      <c r="AZ271" s="2" t="s">
        <v>52</v>
      </c>
    </row>
    <row r="272" spans="1:52" ht="30" customHeight="1" x14ac:dyDescent="0.3">
      <c r="A272" s="23" t="s">
        <v>979</v>
      </c>
      <c r="B272" s="23" t="s">
        <v>52</v>
      </c>
      <c r="C272" s="23" t="s">
        <v>52</v>
      </c>
      <c r="D272" s="24"/>
      <c r="E272" s="26"/>
      <c r="F272" s="29">
        <f>TRUNC(SUMIF(N271:N271, N270, F271:F271),0)</f>
        <v>0</v>
      </c>
      <c r="G272" s="26"/>
      <c r="H272" s="29">
        <f>TRUNC(SUMIF(N271:N271, N270, H271:H271),0)</f>
        <v>0</v>
      </c>
      <c r="I272" s="26"/>
      <c r="J272" s="29">
        <f>TRUNC(SUMIF(N271:N271, N270, J271:J271),0)</f>
        <v>0</v>
      </c>
      <c r="K272" s="26"/>
      <c r="L272" s="29">
        <f>F272+H272+J272</f>
        <v>0</v>
      </c>
      <c r="M272" s="23" t="s">
        <v>52</v>
      </c>
      <c r="N272" s="2" t="s">
        <v>97</v>
      </c>
      <c r="O272" s="2" t="s">
        <v>97</v>
      </c>
      <c r="P272" s="2" t="s">
        <v>52</v>
      </c>
      <c r="Q272" s="2" t="s">
        <v>52</v>
      </c>
      <c r="R272" s="2" t="s">
        <v>52</v>
      </c>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2" t="s">
        <v>52</v>
      </c>
      <c r="AW272" s="2" t="s">
        <v>52</v>
      </c>
      <c r="AX272" s="2" t="s">
        <v>52</v>
      </c>
      <c r="AY272" s="2" t="s">
        <v>52</v>
      </c>
      <c r="AZ272" s="2" t="s">
        <v>52</v>
      </c>
    </row>
    <row r="273" spans="1:52" ht="30" customHeight="1" x14ac:dyDescent="0.3">
      <c r="A273" s="24"/>
      <c r="B273" s="24"/>
      <c r="C273" s="24"/>
      <c r="D273" s="24"/>
      <c r="E273" s="26"/>
      <c r="F273" s="29"/>
      <c r="G273" s="26"/>
      <c r="H273" s="29"/>
      <c r="I273" s="26"/>
      <c r="J273" s="29"/>
      <c r="K273" s="26"/>
      <c r="L273" s="29"/>
      <c r="M273" s="24"/>
    </row>
    <row r="274" spans="1:52" ht="30" customHeight="1" x14ac:dyDescent="0.3">
      <c r="A274" s="20" t="s">
        <v>1406</v>
      </c>
      <c r="B274" s="21"/>
      <c r="C274" s="21"/>
      <c r="D274" s="21"/>
      <c r="E274" s="25"/>
      <c r="F274" s="28"/>
      <c r="G274" s="25"/>
      <c r="H274" s="28"/>
      <c r="I274" s="25"/>
      <c r="J274" s="28"/>
      <c r="K274" s="25"/>
      <c r="L274" s="28"/>
      <c r="M274" s="22"/>
      <c r="N274" s="1" t="s">
        <v>290</v>
      </c>
    </row>
    <row r="275" spans="1:52" ht="30" customHeight="1" x14ac:dyDescent="0.3">
      <c r="A275" s="23" t="s">
        <v>1401</v>
      </c>
      <c r="B275" s="23" t="s">
        <v>1407</v>
      </c>
      <c r="C275" s="23" t="s">
        <v>1134</v>
      </c>
      <c r="D275" s="24">
        <v>0.3</v>
      </c>
      <c r="E275" s="26">
        <f>단가대비표!O139</f>
        <v>0</v>
      </c>
      <c r="F275" s="29">
        <f>TRUNC(E275*D275,1)</f>
        <v>0</v>
      </c>
      <c r="G275" s="26">
        <f>단가대비표!P139</f>
        <v>0</v>
      </c>
      <c r="H275" s="29">
        <f>TRUNC(G275*D275,1)</f>
        <v>0</v>
      </c>
      <c r="I275" s="26">
        <f>단가대비표!V139</f>
        <v>0</v>
      </c>
      <c r="J275" s="29">
        <f>TRUNC(I275*D275,1)</f>
        <v>0</v>
      </c>
      <c r="K275" s="26">
        <f>TRUNC(E275+G275+I275,1)</f>
        <v>0</v>
      </c>
      <c r="L275" s="29">
        <f>TRUNC(F275+H275+J275,1)</f>
        <v>0</v>
      </c>
      <c r="M275" s="23" t="s">
        <v>1408</v>
      </c>
      <c r="N275" s="2" t="s">
        <v>290</v>
      </c>
      <c r="O275" s="2" t="s">
        <v>1409</v>
      </c>
      <c r="P275" s="2" t="s">
        <v>66</v>
      </c>
      <c r="Q275" s="2" t="s">
        <v>66</v>
      </c>
      <c r="R275" s="2" t="s">
        <v>65</v>
      </c>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2" t="s">
        <v>52</v>
      </c>
      <c r="AW275" s="2" t="s">
        <v>1410</v>
      </c>
      <c r="AX275" s="2" t="s">
        <v>52</v>
      </c>
      <c r="AY275" s="2" t="s">
        <v>52</v>
      </c>
      <c r="AZ275" s="2" t="s">
        <v>52</v>
      </c>
    </row>
    <row r="276" spans="1:52" ht="30" customHeight="1" x14ac:dyDescent="0.3">
      <c r="A276" s="23" t="s">
        <v>979</v>
      </c>
      <c r="B276" s="23" t="s">
        <v>52</v>
      </c>
      <c r="C276" s="23" t="s">
        <v>52</v>
      </c>
      <c r="D276" s="24"/>
      <c r="E276" s="26"/>
      <c r="F276" s="29">
        <f>TRUNC(SUMIF(N275:N275, N274, F275:F275),0)</f>
        <v>0</v>
      </c>
      <c r="G276" s="26"/>
      <c r="H276" s="29">
        <f>TRUNC(SUMIF(N275:N275, N274, H275:H275),0)</f>
        <v>0</v>
      </c>
      <c r="I276" s="26"/>
      <c r="J276" s="29">
        <f>TRUNC(SUMIF(N275:N275, N274, J275:J275),0)</f>
        <v>0</v>
      </c>
      <c r="K276" s="26"/>
      <c r="L276" s="29">
        <f>F276+H276+J276</f>
        <v>0</v>
      </c>
      <c r="M276" s="23" t="s">
        <v>52</v>
      </c>
      <c r="N276" s="2" t="s">
        <v>97</v>
      </c>
      <c r="O276" s="2" t="s">
        <v>97</v>
      </c>
      <c r="P276" s="2" t="s">
        <v>52</v>
      </c>
      <c r="Q276" s="2" t="s">
        <v>52</v>
      </c>
      <c r="R276" s="2" t="s">
        <v>52</v>
      </c>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2" t="s">
        <v>52</v>
      </c>
      <c r="AW276" s="2" t="s">
        <v>52</v>
      </c>
      <c r="AX276" s="2" t="s">
        <v>52</v>
      </c>
      <c r="AY276" s="2" t="s">
        <v>52</v>
      </c>
      <c r="AZ276" s="2" t="s">
        <v>52</v>
      </c>
    </row>
    <row r="277" spans="1:52" ht="30" customHeight="1" x14ac:dyDescent="0.3">
      <c r="A277" s="24"/>
      <c r="B277" s="24"/>
      <c r="C277" s="24"/>
      <c r="D277" s="24"/>
      <c r="E277" s="26"/>
      <c r="F277" s="29"/>
      <c r="G277" s="26"/>
      <c r="H277" s="29"/>
      <c r="I277" s="26"/>
      <c r="J277" s="29"/>
      <c r="K277" s="26"/>
      <c r="L277" s="29"/>
      <c r="M277" s="24"/>
    </row>
    <row r="278" spans="1:52" ht="30" customHeight="1" x14ac:dyDescent="0.3">
      <c r="A278" s="20" t="s">
        <v>1411</v>
      </c>
      <c r="B278" s="21"/>
      <c r="C278" s="21"/>
      <c r="D278" s="21"/>
      <c r="E278" s="25"/>
      <c r="F278" s="28"/>
      <c r="G278" s="25"/>
      <c r="H278" s="28"/>
      <c r="I278" s="25"/>
      <c r="J278" s="28"/>
      <c r="K278" s="25"/>
      <c r="L278" s="28"/>
      <c r="M278" s="22"/>
      <c r="N278" s="1" t="s">
        <v>295</v>
      </c>
    </row>
    <row r="279" spans="1:52" ht="30" customHeight="1" x14ac:dyDescent="0.3">
      <c r="A279" s="23" t="s">
        <v>1188</v>
      </c>
      <c r="B279" s="23" t="s">
        <v>1413</v>
      </c>
      <c r="C279" s="23" t="s">
        <v>1190</v>
      </c>
      <c r="D279" s="24">
        <v>0.06</v>
      </c>
      <c r="E279" s="26">
        <f>단가대비표!O113</f>
        <v>0</v>
      </c>
      <c r="F279" s="29">
        <f>TRUNC(E279*D279,1)</f>
        <v>0</v>
      </c>
      <c r="G279" s="26">
        <f>단가대비표!P113</f>
        <v>0</v>
      </c>
      <c r="H279" s="29">
        <f>TRUNC(G279*D279,1)</f>
        <v>0</v>
      </c>
      <c r="I279" s="26">
        <f>단가대비표!V113</f>
        <v>0</v>
      </c>
      <c r="J279" s="29">
        <f>TRUNC(I279*D279,1)</f>
        <v>0</v>
      </c>
      <c r="K279" s="26">
        <f>TRUNC(E279+G279+I279,1)</f>
        <v>0</v>
      </c>
      <c r="L279" s="29">
        <f>TRUNC(F279+H279+J279,1)</f>
        <v>0</v>
      </c>
      <c r="M279" s="23" t="s">
        <v>1414</v>
      </c>
      <c r="N279" s="2" t="s">
        <v>295</v>
      </c>
      <c r="O279" s="2" t="s">
        <v>1415</v>
      </c>
      <c r="P279" s="2" t="s">
        <v>66</v>
      </c>
      <c r="Q279" s="2" t="s">
        <v>66</v>
      </c>
      <c r="R279" s="2" t="s">
        <v>65</v>
      </c>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2" t="s">
        <v>52</v>
      </c>
      <c r="AW279" s="2" t="s">
        <v>1416</v>
      </c>
      <c r="AX279" s="2" t="s">
        <v>52</v>
      </c>
      <c r="AY279" s="2" t="s">
        <v>52</v>
      </c>
      <c r="AZ279" s="2" t="s">
        <v>52</v>
      </c>
    </row>
    <row r="280" spans="1:52" ht="30" customHeight="1" x14ac:dyDescent="0.3">
      <c r="A280" s="23" t="s">
        <v>1417</v>
      </c>
      <c r="B280" s="23" t="s">
        <v>1014</v>
      </c>
      <c r="C280" s="23" t="s">
        <v>62</v>
      </c>
      <c r="D280" s="24">
        <v>1</v>
      </c>
      <c r="E280" s="26">
        <f>일위대가목록!E161</f>
        <v>0</v>
      </c>
      <c r="F280" s="29">
        <f>TRUNC(E280*D280,1)</f>
        <v>0</v>
      </c>
      <c r="G280" s="26">
        <f>일위대가목록!F161</f>
        <v>0</v>
      </c>
      <c r="H280" s="29">
        <f>TRUNC(G280*D280,1)</f>
        <v>0</v>
      </c>
      <c r="I280" s="26">
        <f>일위대가목록!G161</f>
        <v>0</v>
      </c>
      <c r="J280" s="29">
        <f>TRUNC(I280*D280,1)</f>
        <v>0</v>
      </c>
      <c r="K280" s="26">
        <f>TRUNC(E280+G280+I280,1)</f>
        <v>0</v>
      </c>
      <c r="L280" s="29">
        <f>TRUNC(F280+H280+J280,1)</f>
        <v>0</v>
      </c>
      <c r="M280" s="23" t="s">
        <v>1418</v>
      </c>
      <c r="N280" s="2" t="s">
        <v>295</v>
      </c>
      <c r="O280" s="2" t="s">
        <v>1419</v>
      </c>
      <c r="P280" s="2" t="s">
        <v>65</v>
      </c>
      <c r="Q280" s="2" t="s">
        <v>66</v>
      </c>
      <c r="R280" s="2" t="s">
        <v>66</v>
      </c>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2" t="s">
        <v>52</v>
      </c>
      <c r="AW280" s="2" t="s">
        <v>1420</v>
      </c>
      <c r="AX280" s="2" t="s">
        <v>52</v>
      </c>
      <c r="AY280" s="2" t="s">
        <v>52</v>
      </c>
      <c r="AZ280" s="2" t="s">
        <v>52</v>
      </c>
    </row>
    <row r="281" spans="1:52" ht="30" customHeight="1" x14ac:dyDescent="0.3">
      <c r="A281" s="23" t="s">
        <v>979</v>
      </c>
      <c r="B281" s="23" t="s">
        <v>52</v>
      </c>
      <c r="C281" s="23" t="s">
        <v>52</v>
      </c>
      <c r="D281" s="24"/>
      <c r="E281" s="26"/>
      <c r="F281" s="29">
        <f>TRUNC(SUMIF(N279:N280, N278, F279:F280),0)</f>
        <v>0</v>
      </c>
      <c r="G281" s="26"/>
      <c r="H281" s="29">
        <f>TRUNC(SUMIF(N279:N280, N278, H279:H280),0)</f>
        <v>0</v>
      </c>
      <c r="I281" s="26"/>
      <c r="J281" s="29">
        <f>TRUNC(SUMIF(N279:N280, N278, J279:J280),0)</f>
        <v>0</v>
      </c>
      <c r="K281" s="26"/>
      <c r="L281" s="29">
        <f>F281+H281+J281</f>
        <v>0</v>
      </c>
      <c r="M281" s="23" t="s">
        <v>52</v>
      </c>
      <c r="N281" s="2" t="s">
        <v>97</v>
      </c>
      <c r="O281" s="2" t="s">
        <v>97</v>
      </c>
      <c r="P281" s="2" t="s">
        <v>52</v>
      </c>
      <c r="Q281" s="2" t="s">
        <v>52</v>
      </c>
      <c r="R281" s="2" t="s">
        <v>52</v>
      </c>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2" t="s">
        <v>52</v>
      </c>
      <c r="AW281" s="2" t="s">
        <v>52</v>
      </c>
      <c r="AX281" s="2" t="s">
        <v>52</v>
      </c>
      <c r="AY281" s="2" t="s">
        <v>52</v>
      </c>
      <c r="AZ281" s="2" t="s">
        <v>52</v>
      </c>
    </row>
    <row r="282" spans="1:52" ht="30" customHeight="1" x14ac:dyDescent="0.3">
      <c r="A282" s="24"/>
      <c r="B282" s="24"/>
      <c r="C282" s="24"/>
      <c r="D282" s="24"/>
      <c r="E282" s="26"/>
      <c r="F282" s="29"/>
      <c r="G282" s="26"/>
      <c r="H282" s="29"/>
      <c r="I282" s="26"/>
      <c r="J282" s="29"/>
      <c r="K282" s="26"/>
      <c r="L282" s="29"/>
      <c r="M282" s="24"/>
    </row>
    <row r="283" spans="1:52" ht="30" customHeight="1" x14ac:dyDescent="0.3">
      <c r="A283" s="20" t="s">
        <v>1421</v>
      </c>
      <c r="B283" s="21"/>
      <c r="C283" s="21"/>
      <c r="D283" s="21"/>
      <c r="E283" s="25"/>
      <c r="F283" s="28"/>
      <c r="G283" s="25"/>
      <c r="H283" s="28"/>
      <c r="I283" s="25"/>
      <c r="J283" s="28"/>
      <c r="K283" s="25"/>
      <c r="L283" s="28"/>
      <c r="M283" s="22"/>
      <c r="N283" s="1" t="s">
        <v>300</v>
      </c>
    </row>
    <row r="284" spans="1:52" ht="30" customHeight="1" x14ac:dyDescent="0.3">
      <c r="A284" s="23" t="s">
        <v>1188</v>
      </c>
      <c r="B284" s="23" t="s">
        <v>1422</v>
      </c>
      <c r="C284" s="23" t="s">
        <v>1190</v>
      </c>
      <c r="D284" s="24">
        <v>0.12</v>
      </c>
      <c r="E284" s="26">
        <f>단가대비표!O114</f>
        <v>0</v>
      </c>
      <c r="F284" s="29">
        <f>TRUNC(E284*D284,1)</f>
        <v>0</v>
      </c>
      <c r="G284" s="26">
        <f>단가대비표!P114</f>
        <v>0</v>
      </c>
      <c r="H284" s="29">
        <f>TRUNC(G284*D284,1)</f>
        <v>0</v>
      </c>
      <c r="I284" s="26">
        <f>단가대비표!V114</f>
        <v>0</v>
      </c>
      <c r="J284" s="29">
        <f>TRUNC(I284*D284,1)</f>
        <v>0</v>
      </c>
      <c r="K284" s="26">
        <f>TRUNC(E284+G284+I284,1)</f>
        <v>0</v>
      </c>
      <c r="L284" s="29">
        <f>TRUNC(F284+H284+J284,1)</f>
        <v>0</v>
      </c>
      <c r="M284" s="23" t="s">
        <v>1423</v>
      </c>
      <c r="N284" s="2" t="s">
        <v>300</v>
      </c>
      <c r="O284" s="2" t="s">
        <v>1424</v>
      </c>
      <c r="P284" s="2" t="s">
        <v>66</v>
      </c>
      <c r="Q284" s="2" t="s">
        <v>66</v>
      </c>
      <c r="R284" s="2" t="s">
        <v>65</v>
      </c>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2" t="s">
        <v>52</v>
      </c>
      <c r="AW284" s="2" t="s">
        <v>1425</v>
      </c>
      <c r="AX284" s="2" t="s">
        <v>52</v>
      </c>
      <c r="AY284" s="2" t="s">
        <v>52</v>
      </c>
      <c r="AZ284" s="2" t="s">
        <v>52</v>
      </c>
    </row>
    <row r="285" spans="1:52" ht="30" customHeight="1" x14ac:dyDescent="0.3">
      <c r="A285" s="23" t="s">
        <v>1417</v>
      </c>
      <c r="B285" s="23" t="s">
        <v>1014</v>
      </c>
      <c r="C285" s="23" t="s">
        <v>62</v>
      </c>
      <c r="D285" s="24">
        <v>1</v>
      </c>
      <c r="E285" s="26">
        <f>일위대가목록!E161</f>
        <v>0</v>
      </c>
      <c r="F285" s="29">
        <f>TRUNC(E285*D285,1)</f>
        <v>0</v>
      </c>
      <c r="G285" s="26">
        <f>일위대가목록!F161</f>
        <v>0</v>
      </c>
      <c r="H285" s="29">
        <f>TRUNC(G285*D285,1)</f>
        <v>0</v>
      </c>
      <c r="I285" s="26">
        <f>일위대가목록!G161</f>
        <v>0</v>
      </c>
      <c r="J285" s="29">
        <f>TRUNC(I285*D285,1)</f>
        <v>0</v>
      </c>
      <c r="K285" s="26">
        <f>TRUNC(E285+G285+I285,1)</f>
        <v>0</v>
      </c>
      <c r="L285" s="29">
        <f>TRUNC(F285+H285+J285,1)</f>
        <v>0</v>
      </c>
      <c r="M285" s="23" t="s">
        <v>1418</v>
      </c>
      <c r="N285" s="2" t="s">
        <v>300</v>
      </c>
      <c r="O285" s="2" t="s">
        <v>1419</v>
      </c>
      <c r="P285" s="2" t="s">
        <v>65</v>
      </c>
      <c r="Q285" s="2" t="s">
        <v>66</v>
      </c>
      <c r="R285" s="2" t="s">
        <v>66</v>
      </c>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2" t="s">
        <v>52</v>
      </c>
      <c r="AW285" s="2" t="s">
        <v>1426</v>
      </c>
      <c r="AX285" s="2" t="s">
        <v>52</v>
      </c>
      <c r="AY285" s="2" t="s">
        <v>52</v>
      </c>
      <c r="AZ285" s="2" t="s">
        <v>52</v>
      </c>
    </row>
    <row r="286" spans="1:52" ht="30" customHeight="1" x14ac:dyDescent="0.3">
      <c r="A286" s="23" t="s">
        <v>979</v>
      </c>
      <c r="B286" s="23" t="s">
        <v>52</v>
      </c>
      <c r="C286" s="23" t="s">
        <v>52</v>
      </c>
      <c r="D286" s="24"/>
      <c r="E286" s="26"/>
      <c r="F286" s="29">
        <f>TRUNC(SUMIF(N284:N285, N283, F284:F285),0)</f>
        <v>0</v>
      </c>
      <c r="G286" s="26"/>
      <c r="H286" s="29">
        <f>TRUNC(SUMIF(N284:N285, N283, H284:H285),0)</f>
        <v>0</v>
      </c>
      <c r="I286" s="26"/>
      <c r="J286" s="29">
        <f>TRUNC(SUMIF(N284:N285, N283, J284:J285),0)</f>
        <v>0</v>
      </c>
      <c r="K286" s="26"/>
      <c r="L286" s="29">
        <f>F286+H286+J286</f>
        <v>0</v>
      </c>
      <c r="M286" s="23" t="s">
        <v>52</v>
      </c>
      <c r="N286" s="2" t="s">
        <v>97</v>
      </c>
      <c r="O286" s="2" t="s">
        <v>97</v>
      </c>
      <c r="P286" s="2" t="s">
        <v>52</v>
      </c>
      <c r="Q286" s="2" t="s">
        <v>52</v>
      </c>
      <c r="R286" s="2" t="s">
        <v>52</v>
      </c>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2" t="s">
        <v>52</v>
      </c>
      <c r="AW286" s="2" t="s">
        <v>52</v>
      </c>
      <c r="AX286" s="2" t="s">
        <v>52</v>
      </c>
      <c r="AY286" s="2" t="s">
        <v>52</v>
      </c>
      <c r="AZ286" s="2" t="s">
        <v>52</v>
      </c>
    </row>
    <row r="287" spans="1:52" ht="30" customHeight="1" x14ac:dyDescent="0.3">
      <c r="A287" s="24"/>
      <c r="B287" s="24"/>
      <c r="C287" s="24"/>
      <c r="D287" s="24"/>
      <c r="E287" s="26"/>
      <c r="F287" s="29"/>
      <c r="G287" s="26"/>
      <c r="H287" s="29"/>
      <c r="I287" s="26"/>
      <c r="J287" s="29"/>
      <c r="K287" s="26"/>
      <c r="L287" s="29"/>
      <c r="M287" s="24"/>
    </row>
    <row r="288" spans="1:52" ht="30" customHeight="1" x14ac:dyDescent="0.3">
      <c r="A288" s="20" t="s">
        <v>1427</v>
      </c>
      <c r="B288" s="21"/>
      <c r="C288" s="21"/>
      <c r="D288" s="21"/>
      <c r="E288" s="25"/>
      <c r="F288" s="28"/>
      <c r="G288" s="25"/>
      <c r="H288" s="28"/>
      <c r="I288" s="25"/>
      <c r="J288" s="28"/>
      <c r="K288" s="25"/>
      <c r="L288" s="28"/>
      <c r="M288" s="22"/>
      <c r="N288" s="1" t="s">
        <v>304</v>
      </c>
    </row>
    <row r="289" spans="1:52" ht="30" customHeight="1" x14ac:dyDescent="0.3">
      <c r="A289" s="23" t="s">
        <v>306</v>
      </c>
      <c r="B289" s="23" t="s">
        <v>92</v>
      </c>
      <c r="C289" s="23" t="s">
        <v>70</v>
      </c>
      <c r="D289" s="24">
        <v>1</v>
      </c>
      <c r="E289" s="26">
        <f>단가대비표!O213</f>
        <v>0</v>
      </c>
      <c r="F289" s="29">
        <f>TRUNC(E289*D289,1)</f>
        <v>0</v>
      </c>
      <c r="G289" s="26">
        <f>단가대비표!P213</f>
        <v>0</v>
      </c>
      <c r="H289" s="29">
        <f>TRUNC(G289*D289,1)</f>
        <v>0</v>
      </c>
      <c r="I289" s="26">
        <f>단가대비표!V213</f>
        <v>0</v>
      </c>
      <c r="J289" s="29">
        <f>TRUNC(I289*D289,1)</f>
        <v>0</v>
      </c>
      <c r="K289" s="26">
        <f t="shared" ref="K289:L291" si="47">TRUNC(E289+G289+I289,1)</f>
        <v>0</v>
      </c>
      <c r="L289" s="29">
        <f t="shared" si="47"/>
        <v>0</v>
      </c>
      <c r="M289" s="23" t="s">
        <v>1428</v>
      </c>
      <c r="N289" s="2" t="s">
        <v>304</v>
      </c>
      <c r="O289" s="2" t="s">
        <v>1429</v>
      </c>
      <c r="P289" s="2" t="s">
        <v>66</v>
      </c>
      <c r="Q289" s="2" t="s">
        <v>66</v>
      </c>
      <c r="R289" s="2" t="s">
        <v>65</v>
      </c>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2" t="s">
        <v>52</v>
      </c>
      <c r="AW289" s="2" t="s">
        <v>1430</v>
      </c>
      <c r="AX289" s="2" t="s">
        <v>52</v>
      </c>
      <c r="AY289" s="2" t="s">
        <v>52</v>
      </c>
      <c r="AZ289" s="2" t="s">
        <v>52</v>
      </c>
    </row>
    <row r="290" spans="1:52" ht="30" customHeight="1" x14ac:dyDescent="0.3">
      <c r="A290" s="23" t="s">
        <v>1431</v>
      </c>
      <c r="B290" s="23" t="s">
        <v>1432</v>
      </c>
      <c r="C290" s="23" t="s">
        <v>70</v>
      </c>
      <c r="D290" s="24">
        <v>1</v>
      </c>
      <c r="E290" s="26">
        <f>일위대가목록!E162</f>
        <v>0</v>
      </c>
      <c r="F290" s="29">
        <f>TRUNC(E290*D290,1)</f>
        <v>0</v>
      </c>
      <c r="G290" s="26">
        <f>일위대가목록!F162</f>
        <v>0</v>
      </c>
      <c r="H290" s="29">
        <f>TRUNC(G290*D290,1)</f>
        <v>0</v>
      </c>
      <c r="I290" s="26">
        <f>일위대가목록!G162</f>
        <v>0</v>
      </c>
      <c r="J290" s="29">
        <f>TRUNC(I290*D290,1)</f>
        <v>0</v>
      </c>
      <c r="K290" s="26">
        <f t="shared" si="47"/>
        <v>0</v>
      </c>
      <c r="L290" s="29">
        <f t="shared" si="47"/>
        <v>0</v>
      </c>
      <c r="M290" s="23" t="s">
        <v>1433</v>
      </c>
      <c r="N290" s="2" t="s">
        <v>304</v>
      </c>
      <c r="O290" s="2" t="s">
        <v>1434</v>
      </c>
      <c r="P290" s="2" t="s">
        <v>65</v>
      </c>
      <c r="Q290" s="2" t="s">
        <v>66</v>
      </c>
      <c r="R290" s="2" t="s">
        <v>66</v>
      </c>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2" t="s">
        <v>52</v>
      </c>
      <c r="AW290" s="2" t="s">
        <v>1435</v>
      </c>
      <c r="AX290" s="2" t="s">
        <v>52</v>
      </c>
      <c r="AY290" s="2" t="s">
        <v>52</v>
      </c>
      <c r="AZ290" s="2" t="s">
        <v>52</v>
      </c>
    </row>
    <row r="291" spans="1:52" ht="30" customHeight="1" x14ac:dyDescent="0.3">
      <c r="A291" s="23" t="s">
        <v>1436</v>
      </c>
      <c r="B291" s="23" t="s">
        <v>92</v>
      </c>
      <c r="C291" s="23" t="s">
        <v>70</v>
      </c>
      <c r="D291" s="24">
        <v>1</v>
      </c>
      <c r="E291" s="26">
        <f>일위대가목록!E163</f>
        <v>0</v>
      </c>
      <c r="F291" s="29">
        <f>TRUNC(E291*D291,1)</f>
        <v>0</v>
      </c>
      <c r="G291" s="26">
        <f>일위대가목록!F163</f>
        <v>0</v>
      </c>
      <c r="H291" s="29">
        <f>TRUNC(G291*D291,1)</f>
        <v>0</v>
      </c>
      <c r="I291" s="26">
        <f>일위대가목록!G163</f>
        <v>0</v>
      </c>
      <c r="J291" s="29">
        <f>TRUNC(I291*D291,1)</f>
        <v>0</v>
      </c>
      <c r="K291" s="26">
        <f t="shared" si="47"/>
        <v>0</v>
      </c>
      <c r="L291" s="29">
        <f t="shared" si="47"/>
        <v>0</v>
      </c>
      <c r="M291" s="23" t="s">
        <v>1437</v>
      </c>
      <c r="N291" s="2" t="s">
        <v>304</v>
      </c>
      <c r="O291" s="2" t="s">
        <v>1438</v>
      </c>
      <c r="P291" s="2" t="s">
        <v>65</v>
      </c>
      <c r="Q291" s="2" t="s">
        <v>66</v>
      </c>
      <c r="R291" s="2" t="s">
        <v>66</v>
      </c>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2" t="s">
        <v>52</v>
      </c>
      <c r="AW291" s="2" t="s">
        <v>1439</v>
      </c>
      <c r="AX291" s="2" t="s">
        <v>52</v>
      </c>
      <c r="AY291" s="2" t="s">
        <v>52</v>
      </c>
      <c r="AZ291" s="2" t="s">
        <v>52</v>
      </c>
    </row>
    <row r="292" spans="1:52" ht="30" customHeight="1" x14ac:dyDescent="0.3">
      <c r="A292" s="23" t="s">
        <v>979</v>
      </c>
      <c r="B292" s="23" t="s">
        <v>52</v>
      </c>
      <c r="C292" s="23" t="s">
        <v>52</v>
      </c>
      <c r="D292" s="24"/>
      <c r="E292" s="26"/>
      <c r="F292" s="29">
        <f>TRUNC(SUMIF(N289:N291, N288, F289:F291),0)</f>
        <v>0</v>
      </c>
      <c r="G292" s="26"/>
      <c r="H292" s="29">
        <f>TRUNC(SUMIF(N289:N291, N288, H289:H291),0)</f>
        <v>0</v>
      </c>
      <c r="I292" s="26"/>
      <c r="J292" s="29">
        <f>TRUNC(SUMIF(N289:N291, N288, J289:J291),0)</f>
        <v>0</v>
      </c>
      <c r="K292" s="26"/>
      <c r="L292" s="29">
        <f>F292+H292+J292</f>
        <v>0</v>
      </c>
      <c r="M292" s="23" t="s">
        <v>52</v>
      </c>
      <c r="N292" s="2" t="s">
        <v>97</v>
      </c>
      <c r="O292" s="2" t="s">
        <v>97</v>
      </c>
      <c r="P292" s="2" t="s">
        <v>52</v>
      </c>
      <c r="Q292" s="2" t="s">
        <v>52</v>
      </c>
      <c r="R292" s="2" t="s">
        <v>52</v>
      </c>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2" t="s">
        <v>52</v>
      </c>
      <c r="AW292" s="2" t="s">
        <v>52</v>
      </c>
      <c r="AX292" s="2" t="s">
        <v>52</v>
      </c>
      <c r="AY292" s="2" t="s">
        <v>52</v>
      </c>
      <c r="AZ292" s="2" t="s">
        <v>52</v>
      </c>
    </row>
    <row r="293" spans="1:52" ht="30" customHeight="1" x14ac:dyDescent="0.3">
      <c r="A293" s="24"/>
      <c r="B293" s="24"/>
      <c r="C293" s="24"/>
      <c r="D293" s="24"/>
      <c r="E293" s="26"/>
      <c r="F293" s="29"/>
      <c r="G293" s="26"/>
      <c r="H293" s="29"/>
      <c r="I293" s="26"/>
      <c r="J293" s="29"/>
      <c r="K293" s="26"/>
      <c r="L293" s="29"/>
      <c r="M293" s="24"/>
    </row>
    <row r="294" spans="1:52" ht="30" customHeight="1" x14ac:dyDescent="0.3">
      <c r="A294" s="20" t="s">
        <v>1440</v>
      </c>
      <c r="B294" s="21"/>
      <c r="C294" s="21"/>
      <c r="D294" s="21"/>
      <c r="E294" s="25"/>
      <c r="F294" s="28"/>
      <c r="G294" s="25"/>
      <c r="H294" s="28"/>
      <c r="I294" s="25"/>
      <c r="J294" s="28"/>
      <c r="K294" s="25"/>
      <c r="L294" s="28"/>
      <c r="M294" s="22"/>
      <c r="N294" s="1" t="s">
        <v>309</v>
      </c>
    </row>
    <row r="295" spans="1:52" ht="30" customHeight="1" x14ac:dyDescent="0.3">
      <c r="A295" s="23" t="s">
        <v>306</v>
      </c>
      <c r="B295" s="23" t="s">
        <v>92</v>
      </c>
      <c r="C295" s="23" t="s">
        <v>70</v>
      </c>
      <c r="D295" s="24">
        <v>1</v>
      </c>
      <c r="E295" s="26">
        <f>단가대비표!O213</f>
        <v>0</v>
      </c>
      <c r="F295" s="29">
        <f>TRUNC(E295*D295,1)</f>
        <v>0</v>
      </c>
      <c r="G295" s="26">
        <f>단가대비표!P213</f>
        <v>0</v>
      </c>
      <c r="H295" s="29">
        <f>TRUNC(G295*D295,1)</f>
        <v>0</v>
      </c>
      <c r="I295" s="26">
        <f>단가대비표!V213</f>
        <v>0</v>
      </c>
      <c r="J295" s="29">
        <f>TRUNC(I295*D295,1)</f>
        <v>0</v>
      </c>
      <c r="K295" s="26">
        <f>TRUNC(E295+G295+I295,1)</f>
        <v>0</v>
      </c>
      <c r="L295" s="29">
        <f>TRUNC(F295+H295+J295,1)</f>
        <v>0</v>
      </c>
      <c r="M295" s="23" t="s">
        <v>1428</v>
      </c>
      <c r="N295" s="2" t="s">
        <v>309</v>
      </c>
      <c r="O295" s="2" t="s">
        <v>1429</v>
      </c>
      <c r="P295" s="2" t="s">
        <v>66</v>
      </c>
      <c r="Q295" s="2" t="s">
        <v>66</v>
      </c>
      <c r="R295" s="2" t="s">
        <v>65</v>
      </c>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2" t="s">
        <v>52</v>
      </c>
      <c r="AW295" s="2" t="s">
        <v>1441</v>
      </c>
      <c r="AX295" s="2" t="s">
        <v>52</v>
      </c>
      <c r="AY295" s="2" t="s">
        <v>52</v>
      </c>
      <c r="AZ295" s="2" t="s">
        <v>52</v>
      </c>
    </row>
    <row r="296" spans="1:52" ht="30" customHeight="1" x14ac:dyDescent="0.3">
      <c r="A296" s="23" t="s">
        <v>1431</v>
      </c>
      <c r="B296" s="23" t="s">
        <v>1432</v>
      </c>
      <c r="C296" s="23" t="s">
        <v>70</v>
      </c>
      <c r="D296" s="24">
        <v>1</v>
      </c>
      <c r="E296" s="26">
        <f>일위대가목록!E162</f>
        <v>0</v>
      </c>
      <c r="F296" s="29">
        <f>TRUNC(E296*D296,1)</f>
        <v>0</v>
      </c>
      <c r="G296" s="26">
        <f>일위대가목록!F162</f>
        <v>0</v>
      </c>
      <c r="H296" s="29">
        <f>TRUNC(G296*D296,1)</f>
        <v>0</v>
      </c>
      <c r="I296" s="26">
        <f>일위대가목록!G162</f>
        <v>0</v>
      </c>
      <c r="J296" s="29">
        <f>TRUNC(I296*D296,1)</f>
        <v>0</v>
      </c>
      <c r="K296" s="26">
        <f>TRUNC(E296+G296+I296,1)</f>
        <v>0</v>
      </c>
      <c r="L296" s="29">
        <f>TRUNC(F296+H296+J296,1)</f>
        <v>0</v>
      </c>
      <c r="M296" s="23" t="s">
        <v>1433</v>
      </c>
      <c r="N296" s="2" t="s">
        <v>309</v>
      </c>
      <c r="O296" s="2" t="s">
        <v>1434</v>
      </c>
      <c r="P296" s="2" t="s">
        <v>65</v>
      </c>
      <c r="Q296" s="2" t="s">
        <v>66</v>
      </c>
      <c r="R296" s="2" t="s">
        <v>66</v>
      </c>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2" t="s">
        <v>52</v>
      </c>
      <c r="AW296" s="2" t="s">
        <v>1442</v>
      </c>
      <c r="AX296" s="2" t="s">
        <v>52</v>
      </c>
      <c r="AY296" s="2" t="s">
        <v>52</v>
      </c>
      <c r="AZ296" s="2" t="s">
        <v>52</v>
      </c>
    </row>
    <row r="297" spans="1:52" ht="30" customHeight="1" x14ac:dyDescent="0.3">
      <c r="A297" s="23" t="s">
        <v>979</v>
      </c>
      <c r="B297" s="23" t="s">
        <v>52</v>
      </c>
      <c r="C297" s="23" t="s">
        <v>52</v>
      </c>
      <c r="D297" s="24"/>
      <c r="E297" s="26"/>
      <c r="F297" s="29">
        <f>TRUNC(SUMIF(N295:N296, N294, F295:F296),0)</f>
        <v>0</v>
      </c>
      <c r="G297" s="26"/>
      <c r="H297" s="29">
        <f>TRUNC(SUMIF(N295:N296, N294, H295:H296),0)</f>
        <v>0</v>
      </c>
      <c r="I297" s="26"/>
      <c r="J297" s="29">
        <f>TRUNC(SUMIF(N295:N296, N294, J295:J296),0)</f>
        <v>0</v>
      </c>
      <c r="K297" s="26"/>
      <c r="L297" s="29">
        <f>F297+H297+J297</f>
        <v>0</v>
      </c>
      <c r="M297" s="23" t="s">
        <v>52</v>
      </c>
      <c r="N297" s="2" t="s">
        <v>97</v>
      </c>
      <c r="O297" s="2" t="s">
        <v>97</v>
      </c>
      <c r="P297" s="2" t="s">
        <v>52</v>
      </c>
      <c r="Q297" s="2" t="s">
        <v>52</v>
      </c>
      <c r="R297" s="2" t="s">
        <v>52</v>
      </c>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2" t="s">
        <v>52</v>
      </c>
      <c r="AW297" s="2" t="s">
        <v>52</v>
      </c>
      <c r="AX297" s="2" t="s">
        <v>52</v>
      </c>
      <c r="AY297" s="2" t="s">
        <v>52</v>
      </c>
      <c r="AZ297" s="2" t="s">
        <v>52</v>
      </c>
    </row>
    <row r="298" spans="1:52" ht="30" customHeight="1" x14ac:dyDescent="0.3">
      <c r="A298" s="24"/>
      <c r="B298" s="24"/>
      <c r="C298" s="24"/>
      <c r="D298" s="24"/>
      <c r="E298" s="26"/>
      <c r="F298" s="29"/>
      <c r="G298" s="26"/>
      <c r="H298" s="29"/>
      <c r="I298" s="26"/>
      <c r="J298" s="29"/>
      <c r="K298" s="26"/>
      <c r="L298" s="29"/>
      <c r="M298" s="24"/>
    </row>
    <row r="299" spans="1:52" ht="30" customHeight="1" x14ac:dyDescent="0.3">
      <c r="A299" s="20" t="s">
        <v>1443</v>
      </c>
      <c r="B299" s="21"/>
      <c r="C299" s="21"/>
      <c r="D299" s="21"/>
      <c r="E299" s="25"/>
      <c r="F299" s="28"/>
      <c r="G299" s="25"/>
      <c r="H299" s="28"/>
      <c r="I299" s="25"/>
      <c r="J299" s="28"/>
      <c r="K299" s="25"/>
      <c r="L299" s="28"/>
      <c r="M299" s="22"/>
      <c r="N299" s="1" t="s">
        <v>330</v>
      </c>
    </row>
    <row r="300" spans="1:52" ht="30" customHeight="1" x14ac:dyDescent="0.3">
      <c r="A300" s="23" t="s">
        <v>1444</v>
      </c>
      <c r="B300" s="23" t="s">
        <v>1445</v>
      </c>
      <c r="C300" s="23" t="s">
        <v>62</v>
      </c>
      <c r="D300" s="24">
        <v>1</v>
      </c>
      <c r="E300" s="26">
        <f>일위대가목록!E164</f>
        <v>0</v>
      </c>
      <c r="F300" s="29">
        <f>TRUNC(E300*D300,1)</f>
        <v>0</v>
      </c>
      <c r="G300" s="26">
        <f>일위대가목록!F164</f>
        <v>0</v>
      </c>
      <c r="H300" s="29">
        <f>TRUNC(G300*D300,1)</f>
        <v>0</v>
      </c>
      <c r="I300" s="26">
        <f>일위대가목록!G164</f>
        <v>0</v>
      </c>
      <c r="J300" s="29">
        <f>TRUNC(I300*D300,1)</f>
        <v>0</v>
      </c>
      <c r="K300" s="26">
        <f t="shared" ref="K300:L303" si="48">TRUNC(E300+G300+I300,1)</f>
        <v>0</v>
      </c>
      <c r="L300" s="29">
        <f t="shared" si="48"/>
        <v>0</v>
      </c>
      <c r="M300" s="23" t="s">
        <v>1446</v>
      </c>
      <c r="N300" s="2" t="s">
        <v>330</v>
      </c>
      <c r="O300" s="2" t="s">
        <v>1447</v>
      </c>
      <c r="P300" s="2" t="s">
        <v>65</v>
      </c>
      <c r="Q300" s="2" t="s">
        <v>66</v>
      </c>
      <c r="R300" s="2" t="s">
        <v>66</v>
      </c>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2" t="s">
        <v>52</v>
      </c>
      <c r="AW300" s="2" t="s">
        <v>1448</v>
      </c>
      <c r="AX300" s="2" t="s">
        <v>52</v>
      </c>
      <c r="AY300" s="2" t="s">
        <v>52</v>
      </c>
      <c r="AZ300" s="2" t="s">
        <v>52</v>
      </c>
    </row>
    <row r="301" spans="1:52" ht="30" customHeight="1" x14ac:dyDescent="0.3">
      <c r="A301" s="23" t="s">
        <v>1444</v>
      </c>
      <c r="B301" s="23" t="s">
        <v>1449</v>
      </c>
      <c r="C301" s="23" t="s">
        <v>62</v>
      </c>
      <c r="D301" s="24">
        <v>5.4550000000000001</v>
      </c>
      <c r="E301" s="26">
        <f>일위대가목록!E165</f>
        <v>0</v>
      </c>
      <c r="F301" s="29">
        <f>TRUNC(E301*D301,1)</f>
        <v>0</v>
      </c>
      <c r="G301" s="26">
        <f>일위대가목록!F165</f>
        <v>0</v>
      </c>
      <c r="H301" s="29">
        <f>TRUNC(G301*D301,1)</f>
        <v>0</v>
      </c>
      <c r="I301" s="26">
        <f>일위대가목록!G165</f>
        <v>0</v>
      </c>
      <c r="J301" s="29">
        <f>TRUNC(I301*D301,1)</f>
        <v>0</v>
      </c>
      <c r="K301" s="26">
        <f t="shared" si="48"/>
        <v>0</v>
      </c>
      <c r="L301" s="29">
        <f t="shared" si="48"/>
        <v>0</v>
      </c>
      <c r="M301" s="23" t="s">
        <v>1450</v>
      </c>
      <c r="N301" s="2" t="s">
        <v>330</v>
      </c>
      <c r="O301" s="2" t="s">
        <v>1451</v>
      </c>
      <c r="P301" s="2" t="s">
        <v>65</v>
      </c>
      <c r="Q301" s="2" t="s">
        <v>66</v>
      </c>
      <c r="R301" s="2" t="s">
        <v>66</v>
      </c>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2" t="s">
        <v>52</v>
      </c>
      <c r="AW301" s="2" t="s">
        <v>1452</v>
      </c>
      <c r="AX301" s="2" t="s">
        <v>52</v>
      </c>
      <c r="AY301" s="2" t="s">
        <v>52</v>
      </c>
      <c r="AZ301" s="2" t="s">
        <v>52</v>
      </c>
    </row>
    <row r="302" spans="1:52" ht="30" customHeight="1" x14ac:dyDescent="0.3">
      <c r="A302" s="23" t="s">
        <v>1453</v>
      </c>
      <c r="B302" s="23" t="s">
        <v>1454</v>
      </c>
      <c r="C302" s="23" t="s">
        <v>554</v>
      </c>
      <c r="D302" s="24">
        <v>4.33</v>
      </c>
      <c r="E302" s="26">
        <f>단가대비표!O80</f>
        <v>0</v>
      </c>
      <c r="F302" s="29">
        <f>TRUNC(E302*D302,1)</f>
        <v>0</v>
      </c>
      <c r="G302" s="26">
        <f>단가대비표!P80</f>
        <v>0</v>
      </c>
      <c r="H302" s="29">
        <f>TRUNC(G302*D302,1)</f>
        <v>0</v>
      </c>
      <c r="I302" s="26">
        <f>단가대비표!V80</f>
        <v>0</v>
      </c>
      <c r="J302" s="29">
        <f>TRUNC(I302*D302,1)</f>
        <v>0</v>
      </c>
      <c r="K302" s="26">
        <f t="shared" si="48"/>
        <v>0</v>
      </c>
      <c r="L302" s="29">
        <f t="shared" si="48"/>
        <v>0</v>
      </c>
      <c r="M302" s="23" t="s">
        <v>1455</v>
      </c>
      <c r="N302" s="2" t="s">
        <v>330</v>
      </c>
      <c r="O302" s="2" t="s">
        <v>1456</v>
      </c>
      <c r="P302" s="2" t="s">
        <v>66</v>
      </c>
      <c r="Q302" s="2" t="s">
        <v>66</v>
      </c>
      <c r="R302" s="2" t="s">
        <v>65</v>
      </c>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2" t="s">
        <v>52</v>
      </c>
      <c r="AW302" s="2" t="s">
        <v>1457</v>
      </c>
      <c r="AX302" s="2" t="s">
        <v>52</v>
      </c>
      <c r="AY302" s="2" t="s">
        <v>52</v>
      </c>
      <c r="AZ302" s="2" t="s">
        <v>52</v>
      </c>
    </row>
    <row r="303" spans="1:52" ht="30" customHeight="1" x14ac:dyDescent="0.3">
      <c r="A303" s="23" t="s">
        <v>1458</v>
      </c>
      <c r="B303" s="23" t="s">
        <v>1459</v>
      </c>
      <c r="C303" s="23" t="s">
        <v>554</v>
      </c>
      <c r="D303" s="24">
        <v>4.33</v>
      </c>
      <c r="E303" s="26">
        <f>일위대가목록!E166</f>
        <v>0</v>
      </c>
      <c r="F303" s="29">
        <f>TRUNC(E303*D303,1)</f>
        <v>0</v>
      </c>
      <c r="G303" s="26">
        <f>일위대가목록!F166</f>
        <v>0</v>
      </c>
      <c r="H303" s="29">
        <f>TRUNC(G303*D303,1)</f>
        <v>0</v>
      </c>
      <c r="I303" s="26">
        <f>일위대가목록!G166</f>
        <v>0</v>
      </c>
      <c r="J303" s="29">
        <f>TRUNC(I303*D303,1)</f>
        <v>0</v>
      </c>
      <c r="K303" s="26">
        <f t="shared" si="48"/>
        <v>0</v>
      </c>
      <c r="L303" s="29">
        <f t="shared" si="48"/>
        <v>0</v>
      </c>
      <c r="M303" s="23" t="s">
        <v>1460</v>
      </c>
      <c r="N303" s="2" t="s">
        <v>330</v>
      </c>
      <c r="O303" s="2" t="s">
        <v>1461</v>
      </c>
      <c r="P303" s="2" t="s">
        <v>65</v>
      </c>
      <c r="Q303" s="2" t="s">
        <v>66</v>
      </c>
      <c r="R303" s="2" t="s">
        <v>66</v>
      </c>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2" t="s">
        <v>52</v>
      </c>
      <c r="AW303" s="2" t="s">
        <v>1462</v>
      </c>
      <c r="AX303" s="2" t="s">
        <v>52</v>
      </c>
      <c r="AY303" s="2" t="s">
        <v>52</v>
      </c>
      <c r="AZ303" s="2" t="s">
        <v>52</v>
      </c>
    </row>
    <row r="304" spans="1:52" ht="30" customHeight="1" x14ac:dyDescent="0.3">
      <c r="A304" s="23" t="s">
        <v>979</v>
      </c>
      <c r="B304" s="23" t="s">
        <v>52</v>
      </c>
      <c r="C304" s="23" t="s">
        <v>52</v>
      </c>
      <c r="D304" s="24"/>
      <c r="E304" s="26"/>
      <c r="F304" s="29">
        <f>TRUNC(SUMIF(N300:N303, N299, F300:F303),0)</f>
        <v>0</v>
      </c>
      <c r="G304" s="26"/>
      <c r="H304" s="29">
        <f>TRUNC(SUMIF(N300:N303, N299, H300:H303),0)</f>
        <v>0</v>
      </c>
      <c r="I304" s="26"/>
      <c r="J304" s="29">
        <f>TRUNC(SUMIF(N300:N303, N299, J300:J303),0)</f>
        <v>0</v>
      </c>
      <c r="K304" s="26"/>
      <c r="L304" s="29">
        <f>F304+H304+J304</f>
        <v>0</v>
      </c>
      <c r="M304" s="23" t="s">
        <v>52</v>
      </c>
      <c r="N304" s="2" t="s">
        <v>97</v>
      </c>
      <c r="O304" s="2" t="s">
        <v>97</v>
      </c>
      <c r="P304" s="2" t="s">
        <v>52</v>
      </c>
      <c r="Q304" s="2" t="s">
        <v>52</v>
      </c>
      <c r="R304" s="2" t="s">
        <v>52</v>
      </c>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2" t="s">
        <v>52</v>
      </c>
      <c r="AW304" s="2" t="s">
        <v>52</v>
      </c>
      <c r="AX304" s="2" t="s">
        <v>52</v>
      </c>
      <c r="AY304" s="2" t="s">
        <v>52</v>
      </c>
      <c r="AZ304" s="2" t="s">
        <v>52</v>
      </c>
    </row>
    <row r="305" spans="1:52" ht="30" customHeight="1" x14ac:dyDescent="0.3">
      <c r="A305" s="24"/>
      <c r="B305" s="24"/>
      <c r="C305" s="24"/>
      <c r="D305" s="24"/>
      <c r="E305" s="26"/>
      <c r="F305" s="29"/>
      <c r="G305" s="26"/>
      <c r="H305" s="29"/>
      <c r="I305" s="26"/>
      <c r="J305" s="29"/>
      <c r="K305" s="26"/>
      <c r="L305" s="29"/>
      <c r="M305" s="24"/>
    </row>
    <row r="306" spans="1:52" ht="30" customHeight="1" x14ac:dyDescent="0.3">
      <c r="A306" s="20" t="s">
        <v>1463</v>
      </c>
      <c r="B306" s="21"/>
      <c r="C306" s="21"/>
      <c r="D306" s="21"/>
      <c r="E306" s="25"/>
      <c r="F306" s="28"/>
      <c r="G306" s="25"/>
      <c r="H306" s="28"/>
      <c r="I306" s="25"/>
      <c r="J306" s="28"/>
      <c r="K306" s="25"/>
      <c r="L306" s="28"/>
      <c r="M306" s="22"/>
      <c r="N306" s="1" t="s">
        <v>335</v>
      </c>
    </row>
    <row r="307" spans="1:52" ht="30" customHeight="1" x14ac:dyDescent="0.3">
      <c r="A307" s="23" t="s">
        <v>1464</v>
      </c>
      <c r="B307" s="23" t="s">
        <v>1465</v>
      </c>
      <c r="C307" s="23" t="s">
        <v>62</v>
      </c>
      <c r="D307" s="24">
        <v>3.4</v>
      </c>
      <c r="E307" s="26">
        <f>단가대비표!O190</f>
        <v>0</v>
      </c>
      <c r="F307" s="29">
        <f t="shared" ref="F307:F318" si="49">TRUNC(E307*D307,1)</f>
        <v>0</v>
      </c>
      <c r="G307" s="26">
        <f>단가대비표!P190</f>
        <v>0</v>
      </c>
      <c r="H307" s="29">
        <f t="shared" ref="H307:H318" si="50">TRUNC(G307*D307,1)</f>
        <v>0</v>
      </c>
      <c r="I307" s="26">
        <f>단가대비표!V190</f>
        <v>0</v>
      </c>
      <c r="J307" s="29">
        <f t="shared" ref="J307:J318" si="51">TRUNC(I307*D307,1)</f>
        <v>0</v>
      </c>
      <c r="K307" s="26">
        <f t="shared" ref="K307:K318" si="52">TRUNC(E307+G307+I307,1)</f>
        <v>0</v>
      </c>
      <c r="L307" s="29">
        <f t="shared" ref="L307:L318" si="53">TRUNC(F307+H307+J307,1)</f>
        <v>0</v>
      </c>
      <c r="M307" s="23" t="s">
        <v>1466</v>
      </c>
      <c r="N307" s="2" t="s">
        <v>335</v>
      </c>
      <c r="O307" s="2" t="s">
        <v>1467</v>
      </c>
      <c r="P307" s="2" t="s">
        <v>66</v>
      </c>
      <c r="Q307" s="2" t="s">
        <v>66</v>
      </c>
      <c r="R307" s="2" t="s">
        <v>65</v>
      </c>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2" t="s">
        <v>52</v>
      </c>
      <c r="AW307" s="2" t="s">
        <v>1468</v>
      </c>
      <c r="AX307" s="2" t="s">
        <v>52</v>
      </c>
      <c r="AY307" s="2" t="s">
        <v>52</v>
      </c>
      <c r="AZ307" s="2" t="s">
        <v>52</v>
      </c>
    </row>
    <row r="308" spans="1:52" ht="30" customHeight="1" x14ac:dyDescent="0.3">
      <c r="A308" s="23" t="s">
        <v>1469</v>
      </c>
      <c r="B308" s="23" t="s">
        <v>1470</v>
      </c>
      <c r="C308" s="23" t="s">
        <v>62</v>
      </c>
      <c r="D308" s="24">
        <v>2.4</v>
      </c>
      <c r="E308" s="26">
        <f>단가대비표!O191</f>
        <v>0</v>
      </c>
      <c r="F308" s="29">
        <f t="shared" si="49"/>
        <v>0</v>
      </c>
      <c r="G308" s="26">
        <f>단가대비표!P191</f>
        <v>0</v>
      </c>
      <c r="H308" s="29">
        <f t="shared" si="50"/>
        <v>0</v>
      </c>
      <c r="I308" s="26">
        <f>단가대비표!V191</f>
        <v>0</v>
      </c>
      <c r="J308" s="29">
        <f t="shared" si="51"/>
        <v>0</v>
      </c>
      <c r="K308" s="26">
        <f t="shared" si="52"/>
        <v>0</v>
      </c>
      <c r="L308" s="29">
        <f t="shared" si="53"/>
        <v>0</v>
      </c>
      <c r="M308" s="23" t="s">
        <v>1471</v>
      </c>
      <c r="N308" s="2" t="s">
        <v>335</v>
      </c>
      <c r="O308" s="2" t="s">
        <v>1472</v>
      </c>
      <c r="P308" s="2" t="s">
        <v>66</v>
      </c>
      <c r="Q308" s="2" t="s">
        <v>66</v>
      </c>
      <c r="R308" s="2" t="s">
        <v>65</v>
      </c>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2" t="s">
        <v>52</v>
      </c>
      <c r="AW308" s="2" t="s">
        <v>1473</v>
      </c>
      <c r="AX308" s="2" t="s">
        <v>52</v>
      </c>
      <c r="AY308" s="2" t="s">
        <v>52</v>
      </c>
      <c r="AZ308" s="2" t="s">
        <v>52</v>
      </c>
    </row>
    <row r="309" spans="1:52" ht="30" customHeight="1" x14ac:dyDescent="0.3">
      <c r="A309" s="23" t="s">
        <v>1474</v>
      </c>
      <c r="B309" s="23" t="s">
        <v>1475</v>
      </c>
      <c r="C309" s="23" t="s">
        <v>62</v>
      </c>
      <c r="D309" s="24">
        <v>3.5</v>
      </c>
      <c r="E309" s="26">
        <f>단가대비표!O192</f>
        <v>0</v>
      </c>
      <c r="F309" s="29">
        <f t="shared" si="49"/>
        <v>0</v>
      </c>
      <c r="G309" s="26">
        <f>단가대비표!P192</f>
        <v>0</v>
      </c>
      <c r="H309" s="29">
        <f t="shared" si="50"/>
        <v>0</v>
      </c>
      <c r="I309" s="26">
        <f>단가대비표!V192</f>
        <v>0</v>
      </c>
      <c r="J309" s="29">
        <f t="shared" si="51"/>
        <v>0</v>
      </c>
      <c r="K309" s="26">
        <f t="shared" si="52"/>
        <v>0</v>
      </c>
      <c r="L309" s="29">
        <f t="shared" si="53"/>
        <v>0</v>
      </c>
      <c r="M309" s="23" t="s">
        <v>1476</v>
      </c>
      <c r="N309" s="2" t="s">
        <v>335</v>
      </c>
      <c r="O309" s="2" t="s">
        <v>1477</v>
      </c>
      <c r="P309" s="2" t="s">
        <v>66</v>
      </c>
      <c r="Q309" s="2" t="s">
        <v>66</v>
      </c>
      <c r="R309" s="2" t="s">
        <v>65</v>
      </c>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2" t="s">
        <v>52</v>
      </c>
      <c r="AW309" s="2" t="s">
        <v>1478</v>
      </c>
      <c r="AX309" s="2" t="s">
        <v>52</v>
      </c>
      <c r="AY309" s="2" t="s">
        <v>52</v>
      </c>
      <c r="AZ309" s="2" t="s">
        <v>52</v>
      </c>
    </row>
    <row r="310" spans="1:52" ht="30" customHeight="1" x14ac:dyDescent="0.3">
      <c r="A310" s="23" t="s">
        <v>1479</v>
      </c>
      <c r="B310" s="23" t="s">
        <v>1480</v>
      </c>
      <c r="C310" s="23" t="s">
        <v>76</v>
      </c>
      <c r="D310" s="24">
        <v>1.2</v>
      </c>
      <c r="E310" s="26">
        <f>단가대비표!O181</f>
        <v>0</v>
      </c>
      <c r="F310" s="29">
        <f t="shared" si="49"/>
        <v>0</v>
      </c>
      <c r="G310" s="26">
        <f>단가대비표!P181</f>
        <v>0</v>
      </c>
      <c r="H310" s="29">
        <f t="shared" si="50"/>
        <v>0</v>
      </c>
      <c r="I310" s="26">
        <f>단가대비표!V181</f>
        <v>0</v>
      </c>
      <c r="J310" s="29">
        <f t="shared" si="51"/>
        <v>0</v>
      </c>
      <c r="K310" s="26">
        <f t="shared" si="52"/>
        <v>0</v>
      </c>
      <c r="L310" s="29">
        <f t="shared" si="53"/>
        <v>0</v>
      </c>
      <c r="M310" s="23" t="s">
        <v>1481</v>
      </c>
      <c r="N310" s="2" t="s">
        <v>335</v>
      </c>
      <c r="O310" s="2" t="s">
        <v>1482</v>
      </c>
      <c r="P310" s="2" t="s">
        <v>66</v>
      </c>
      <c r="Q310" s="2" t="s">
        <v>66</v>
      </c>
      <c r="R310" s="2" t="s">
        <v>65</v>
      </c>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2" t="s">
        <v>52</v>
      </c>
      <c r="AW310" s="2" t="s">
        <v>1483</v>
      </c>
      <c r="AX310" s="2" t="s">
        <v>52</v>
      </c>
      <c r="AY310" s="2" t="s">
        <v>52</v>
      </c>
      <c r="AZ310" s="2" t="s">
        <v>52</v>
      </c>
    </row>
    <row r="311" spans="1:52" ht="30" customHeight="1" x14ac:dyDescent="0.3">
      <c r="A311" s="23" t="s">
        <v>1484</v>
      </c>
      <c r="B311" s="23" t="s">
        <v>1485</v>
      </c>
      <c r="C311" s="23" t="s">
        <v>76</v>
      </c>
      <c r="D311" s="24">
        <v>2.4</v>
      </c>
      <c r="E311" s="26">
        <f>단가대비표!O182</f>
        <v>0</v>
      </c>
      <c r="F311" s="29">
        <f t="shared" si="49"/>
        <v>0</v>
      </c>
      <c r="G311" s="26">
        <f>단가대비표!P182</f>
        <v>0</v>
      </c>
      <c r="H311" s="29">
        <f t="shared" si="50"/>
        <v>0</v>
      </c>
      <c r="I311" s="26">
        <f>단가대비표!V182</f>
        <v>0</v>
      </c>
      <c r="J311" s="29">
        <f t="shared" si="51"/>
        <v>0</v>
      </c>
      <c r="K311" s="26">
        <f t="shared" si="52"/>
        <v>0</v>
      </c>
      <c r="L311" s="29">
        <f t="shared" si="53"/>
        <v>0</v>
      </c>
      <c r="M311" s="23" t="s">
        <v>1486</v>
      </c>
      <c r="N311" s="2" t="s">
        <v>335</v>
      </c>
      <c r="O311" s="2" t="s">
        <v>1487</v>
      </c>
      <c r="P311" s="2" t="s">
        <v>66</v>
      </c>
      <c r="Q311" s="2" t="s">
        <v>66</v>
      </c>
      <c r="R311" s="2" t="s">
        <v>65</v>
      </c>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2" t="s">
        <v>52</v>
      </c>
      <c r="AW311" s="2" t="s">
        <v>1488</v>
      </c>
      <c r="AX311" s="2" t="s">
        <v>52</v>
      </c>
      <c r="AY311" s="2" t="s">
        <v>52</v>
      </c>
      <c r="AZ311" s="2" t="s">
        <v>52</v>
      </c>
    </row>
    <row r="312" spans="1:52" ht="30" customHeight="1" x14ac:dyDescent="0.3">
      <c r="A312" s="23" t="s">
        <v>1489</v>
      </c>
      <c r="B312" s="23" t="s">
        <v>1490</v>
      </c>
      <c r="C312" s="23" t="s">
        <v>76</v>
      </c>
      <c r="D312" s="24">
        <v>2.4</v>
      </c>
      <c r="E312" s="26">
        <f>단가대비표!O183</f>
        <v>0</v>
      </c>
      <c r="F312" s="29">
        <f t="shared" si="49"/>
        <v>0</v>
      </c>
      <c r="G312" s="26">
        <f>단가대비표!P183</f>
        <v>0</v>
      </c>
      <c r="H312" s="29">
        <f t="shared" si="50"/>
        <v>0</v>
      </c>
      <c r="I312" s="26">
        <f>단가대비표!V183</f>
        <v>0</v>
      </c>
      <c r="J312" s="29">
        <f t="shared" si="51"/>
        <v>0</v>
      </c>
      <c r="K312" s="26">
        <f t="shared" si="52"/>
        <v>0</v>
      </c>
      <c r="L312" s="29">
        <f t="shared" si="53"/>
        <v>0</v>
      </c>
      <c r="M312" s="23" t="s">
        <v>1491</v>
      </c>
      <c r="N312" s="2" t="s">
        <v>335</v>
      </c>
      <c r="O312" s="2" t="s">
        <v>1492</v>
      </c>
      <c r="P312" s="2" t="s">
        <v>66</v>
      </c>
      <c r="Q312" s="2" t="s">
        <v>66</v>
      </c>
      <c r="R312" s="2" t="s">
        <v>65</v>
      </c>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2" t="s">
        <v>52</v>
      </c>
      <c r="AW312" s="2" t="s">
        <v>1493</v>
      </c>
      <c r="AX312" s="2" t="s">
        <v>52</v>
      </c>
      <c r="AY312" s="2" t="s">
        <v>52</v>
      </c>
      <c r="AZ312" s="2" t="s">
        <v>52</v>
      </c>
    </row>
    <row r="313" spans="1:52" ht="30" customHeight="1" x14ac:dyDescent="0.3">
      <c r="A313" s="23" t="s">
        <v>1494</v>
      </c>
      <c r="B313" s="23" t="s">
        <v>1490</v>
      </c>
      <c r="C313" s="23" t="s">
        <v>76</v>
      </c>
      <c r="D313" s="24">
        <v>1.2</v>
      </c>
      <c r="E313" s="26">
        <f>단가대비표!O184</f>
        <v>0</v>
      </c>
      <c r="F313" s="29">
        <f t="shared" si="49"/>
        <v>0</v>
      </c>
      <c r="G313" s="26">
        <f>단가대비표!P184</f>
        <v>0</v>
      </c>
      <c r="H313" s="29">
        <f t="shared" si="50"/>
        <v>0</v>
      </c>
      <c r="I313" s="26">
        <f>단가대비표!V184</f>
        <v>0</v>
      </c>
      <c r="J313" s="29">
        <f t="shared" si="51"/>
        <v>0</v>
      </c>
      <c r="K313" s="26">
        <f t="shared" si="52"/>
        <v>0</v>
      </c>
      <c r="L313" s="29">
        <f t="shared" si="53"/>
        <v>0</v>
      </c>
      <c r="M313" s="23" t="s">
        <v>1495</v>
      </c>
      <c r="N313" s="2" t="s">
        <v>335</v>
      </c>
      <c r="O313" s="2" t="s">
        <v>1496</v>
      </c>
      <c r="P313" s="2" t="s">
        <v>66</v>
      </c>
      <c r="Q313" s="2" t="s">
        <v>66</v>
      </c>
      <c r="R313" s="2" t="s">
        <v>65</v>
      </c>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2" t="s">
        <v>52</v>
      </c>
      <c r="AW313" s="2" t="s">
        <v>1497</v>
      </c>
      <c r="AX313" s="2" t="s">
        <v>52</v>
      </c>
      <c r="AY313" s="2" t="s">
        <v>52</v>
      </c>
      <c r="AZ313" s="2" t="s">
        <v>52</v>
      </c>
    </row>
    <row r="314" spans="1:52" ht="30" customHeight="1" x14ac:dyDescent="0.3">
      <c r="A314" s="23" t="s">
        <v>1498</v>
      </c>
      <c r="B314" s="23" t="s">
        <v>1499</v>
      </c>
      <c r="C314" s="23" t="s">
        <v>76</v>
      </c>
      <c r="D314" s="24">
        <v>0.8</v>
      </c>
      <c r="E314" s="26">
        <f>단가대비표!O193</f>
        <v>0</v>
      </c>
      <c r="F314" s="29">
        <f t="shared" si="49"/>
        <v>0</v>
      </c>
      <c r="G314" s="26">
        <f>단가대비표!P193</f>
        <v>0</v>
      </c>
      <c r="H314" s="29">
        <f t="shared" si="50"/>
        <v>0</v>
      </c>
      <c r="I314" s="26">
        <f>단가대비표!V193</f>
        <v>0</v>
      </c>
      <c r="J314" s="29">
        <f t="shared" si="51"/>
        <v>0</v>
      </c>
      <c r="K314" s="26">
        <f t="shared" si="52"/>
        <v>0</v>
      </c>
      <c r="L314" s="29">
        <f t="shared" si="53"/>
        <v>0</v>
      </c>
      <c r="M314" s="23" t="s">
        <v>1500</v>
      </c>
      <c r="N314" s="2" t="s">
        <v>335</v>
      </c>
      <c r="O314" s="2" t="s">
        <v>1501</v>
      </c>
      <c r="P314" s="2" t="s">
        <v>66</v>
      </c>
      <c r="Q314" s="2" t="s">
        <v>66</v>
      </c>
      <c r="R314" s="2" t="s">
        <v>65</v>
      </c>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2" t="s">
        <v>52</v>
      </c>
      <c r="AW314" s="2" t="s">
        <v>1502</v>
      </c>
      <c r="AX314" s="2" t="s">
        <v>52</v>
      </c>
      <c r="AY314" s="2" t="s">
        <v>52</v>
      </c>
      <c r="AZ314" s="2" t="s">
        <v>52</v>
      </c>
    </row>
    <row r="315" spans="1:52" ht="30" customHeight="1" x14ac:dyDescent="0.3">
      <c r="A315" s="23" t="s">
        <v>1503</v>
      </c>
      <c r="B315" s="23" t="s">
        <v>1504</v>
      </c>
      <c r="C315" s="23" t="s">
        <v>76</v>
      </c>
      <c r="D315" s="24">
        <v>0.2</v>
      </c>
      <c r="E315" s="26">
        <f>단가대비표!O185</f>
        <v>0</v>
      </c>
      <c r="F315" s="29">
        <f t="shared" si="49"/>
        <v>0</v>
      </c>
      <c r="G315" s="26">
        <f>단가대비표!P185</f>
        <v>0</v>
      </c>
      <c r="H315" s="29">
        <f t="shared" si="50"/>
        <v>0</v>
      </c>
      <c r="I315" s="26">
        <f>단가대비표!V185</f>
        <v>0</v>
      </c>
      <c r="J315" s="29">
        <f t="shared" si="51"/>
        <v>0</v>
      </c>
      <c r="K315" s="26">
        <f t="shared" si="52"/>
        <v>0</v>
      </c>
      <c r="L315" s="29">
        <f t="shared" si="53"/>
        <v>0</v>
      </c>
      <c r="M315" s="23" t="s">
        <v>1505</v>
      </c>
      <c r="N315" s="2" t="s">
        <v>335</v>
      </c>
      <c r="O315" s="2" t="s">
        <v>1506</v>
      </c>
      <c r="P315" s="2" t="s">
        <v>66</v>
      </c>
      <c r="Q315" s="2" t="s">
        <v>66</v>
      </c>
      <c r="R315" s="2" t="s">
        <v>65</v>
      </c>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2" t="s">
        <v>52</v>
      </c>
      <c r="AW315" s="2" t="s">
        <v>1507</v>
      </c>
      <c r="AX315" s="2" t="s">
        <v>52</v>
      </c>
      <c r="AY315" s="2" t="s">
        <v>52</v>
      </c>
      <c r="AZ315" s="2" t="s">
        <v>52</v>
      </c>
    </row>
    <row r="316" spans="1:52" ht="30" customHeight="1" x14ac:dyDescent="0.3">
      <c r="A316" s="23" t="s">
        <v>1508</v>
      </c>
      <c r="B316" s="23" t="s">
        <v>1475</v>
      </c>
      <c r="C316" s="23" t="s">
        <v>76</v>
      </c>
      <c r="D316" s="24">
        <v>1.2</v>
      </c>
      <c r="E316" s="26">
        <f>단가대비표!O188</f>
        <v>0</v>
      </c>
      <c r="F316" s="29">
        <f t="shared" si="49"/>
        <v>0</v>
      </c>
      <c r="G316" s="26">
        <f>단가대비표!P188</f>
        <v>0</v>
      </c>
      <c r="H316" s="29">
        <f t="shared" si="50"/>
        <v>0</v>
      </c>
      <c r="I316" s="26">
        <f>단가대비표!V188</f>
        <v>0</v>
      </c>
      <c r="J316" s="29">
        <f t="shared" si="51"/>
        <v>0</v>
      </c>
      <c r="K316" s="26">
        <f t="shared" si="52"/>
        <v>0</v>
      </c>
      <c r="L316" s="29">
        <f t="shared" si="53"/>
        <v>0</v>
      </c>
      <c r="M316" s="23" t="s">
        <v>1509</v>
      </c>
      <c r="N316" s="2" t="s">
        <v>335</v>
      </c>
      <c r="O316" s="2" t="s">
        <v>1510</v>
      </c>
      <c r="P316" s="2" t="s">
        <v>66</v>
      </c>
      <c r="Q316" s="2" t="s">
        <v>66</v>
      </c>
      <c r="R316" s="2" t="s">
        <v>65</v>
      </c>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2" t="s">
        <v>52</v>
      </c>
      <c r="AW316" s="2" t="s">
        <v>1511</v>
      </c>
      <c r="AX316" s="2" t="s">
        <v>52</v>
      </c>
      <c r="AY316" s="2" t="s">
        <v>52</v>
      </c>
      <c r="AZ316" s="2" t="s">
        <v>52</v>
      </c>
    </row>
    <row r="317" spans="1:52" ht="30" customHeight="1" x14ac:dyDescent="0.3">
      <c r="A317" s="23" t="s">
        <v>986</v>
      </c>
      <c r="B317" s="23" t="s">
        <v>987</v>
      </c>
      <c r="C317" s="23" t="s">
        <v>988</v>
      </c>
      <c r="D317" s="24">
        <v>7.1099999999999997E-2</v>
      </c>
      <c r="E317" s="26">
        <f>단가대비표!O160</f>
        <v>0</v>
      </c>
      <c r="F317" s="29">
        <f t="shared" si="49"/>
        <v>0</v>
      </c>
      <c r="G317" s="26">
        <f>단가대비표!P160</f>
        <v>0</v>
      </c>
      <c r="H317" s="29">
        <f t="shared" si="50"/>
        <v>0</v>
      </c>
      <c r="I317" s="26">
        <f>단가대비표!V160</f>
        <v>0</v>
      </c>
      <c r="J317" s="29">
        <f t="shared" si="51"/>
        <v>0</v>
      </c>
      <c r="K317" s="26">
        <f t="shared" si="52"/>
        <v>0</v>
      </c>
      <c r="L317" s="29">
        <f t="shared" si="53"/>
        <v>0</v>
      </c>
      <c r="M317" s="23" t="s">
        <v>989</v>
      </c>
      <c r="N317" s="2" t="s">
        <v>335</v>
      </c>
      <c r="O317" s="2" t="s">
        <v>990</v>
      </c>
      <c r="P317" s="2" t="s">
        <v>66</v>
      </c>
      <c r="Q317" s="2" t="s">
        <v>66</v>
      </c>
      <c r="R317" s="2" t="s">
        <v>65</v>
      </c>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2" t="s">
        <v>52</v>
      </c>
      <c r="AW317" s="2" t="s">
        <v>1512</v>
      </c>
      <c r="AX317" s="2" t="s">
        <v>52</v>
      </c>
      <c r="AY317" s="2" t="s">
        <v>52</v>
      </c>
      <c r="AZ317" s="2" t="s">
        <v>52</v>
      </c>
    </row>
    <row r="318" spans="1:52" ht="30" customHeight="1" x14ac:dyDescent="0.3">
      <c r="A318" s="23" t="s">
        <v>992</v>
      </c>
      <c r="B318" s="23" t="s">
        <v>987</v>
      </c>
      <c r="C318" s="23" t="s">
        <v>988</v>
      </c>
      <c r="D318" s="24">
        <v>5.0000000000000001E-3</v>
      </c>
      <c r="E318" s="26">
        <f>단가대비표!O147</f>
        <v>0</v>
      </c>
      <c r="F318" s="29">
        <f t="shared" si="49"/>
        <v>0</v>
      </c>
      <c r="G318" s="26">
        <f>단가대비표!P147</f>
        <v>0</v>
      </c>
      <c r="H318" s="29">
        <f t="shared" si="50"/>
        <v>0</v>
      </c>
      <c r="I318" s="26">
        <f>단가대비표!V147</f>
        <v>0</v>
      </c>
      <c r="J318" s="29">
        <f t="shared" si="51"/>
        <v>0</v>
      </c>
      <c r="K318" s="26">
        <f t="shared" si="52"/>
        <v>0</v>
      </c>
      <c r="L318" s="29">
        <f t="shared" si="53"/>
        <v>0</v>
      </c>
      <c r="M318" s="23" t="s">
        <v>993</v>
      </c>
      <c r="N318" s="2" t="s">
        <v>335</v>
      </c>
      <c r="O318" s="2" t="s">
        <v>994</v>
      </c>
      <c r="P318" s="2" t="s">
        <v>66</v>
      </c>
      <c r="Q318" s="2" t="s">
        <v>66</v>
      </c>
      <c r="R318" s="2" t="s">
        <v>65</v>
      </c>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2" t="s">
        <v>52</v>
      </c>
      <c r="AW318" s="2" t="s">
        <v>1513</v>
      </c>
      <c r="AX318" s="2" t="s">
        <v>52</v>
      </c>
      <c r="AY318" s="2" t="s">
        <v>52</v>
      </c>
      <c r="AZ318" s="2" t="s">
        <v>52</v>
      </c>
    </row>
    <row r="319" spans="1:52" ht="30" customHeight="1" x14ac:dyDescent="0.3">
      <c r="A319" s="23" t="s">
        <v>979</v>
      </c>
      <c r="B319" s="23" t="s">
        <v>52</v>
      </c>
      <c r="C319" s="23" t="s">
        <v>52</v>
      </c>
      <c r="D319" s="24"/>
      <c r="E319" s="26"/>
      <c r="F319" s="29">
        <f>TRUNC(SUMIF(N307:N318, N306, F307:F318),0)</f>
        <v>0</v>
      </c>
      <c r="G319" s="26"/>
      <c r="H319" s="29">
        <f>TRUNC(SUMIF(N307:N318, N306, H307:H318),0)</f>
        <v>0</v>
      </c>
      <c r="I319" s="26"/>
      <c r="J319" s="29">
        <f>TRUNC(SUMIF(N307:N318, N306, J307:J318),0)</f>
        <v>0</v>
      </c>
      <c r="K319" s="26"/>
      <c r="L319" s="29">
        <f>F319+H319+J319</f>
        <v>0</v>
      </c>
      <c r="M319" s="23" t="s">
        <v>52</v>
      </c>
      <c r="N319" s="2" t="s">
        <v>97</v>
      </c>
      <c r="O319" s="2" t="s">
        <v>97</v>
      </c>
      <c r="P319" s="2" t="s">
        <v>52</v>
      </c>
      <c r="Q319" s="2" t="s">
        <v>52</v>
      </c>
      <c r="R319" s="2" t="s">
        <v>52</v>
      </c>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2" t="s">
        <v>52</v>
      </c>
      <c r="AW319" s="2" t="s">
        <v>52</v>
      </c>
      <c r="AX319" s="2" t="s">
        <v>52</v>
      </c>
      <c r="AY319" s="2" t="s">
        <v>52</v>
      </c>
      <c r="AZ319" s="2" t="s">
        <v>52</v>
      </c>
    </row>
    <row r="320" spans="1:52" ht="30" customHeight="1" x14ac:dyDescent="0.3">
      <c r="A320" s="24"/>
      <c r="B320" s="24"/>
      <c r="C320" s="24"/>
      <c r="D320" s="24"/>
      <c r="E320" s="26"/>
      <c r="F320" s="29"/>
      <c r="G320" s="26"/>
      <c r="H320" s="29"/>
      <c r="I320" s="26"/>
      <c r="J320" s="29"/>
      <c r="K320" s="26"/>
      <c r="L320" s="29"/>
      <c r="M320" s="24"/>
    </row>
    <row r="321" spans="1:52" ht="30" customHeight="1" x14ac:dyDescent="0.3">
      <c r="A321" s="20" t="s">
        <v>1514</v>
      </c>
      <c r="B321" s="21"/>
      <c r="C321" s="21"/>
      <c r="D321" s="21"/>
      <c r="E321" s="25"/>
      <c r="F321" s="28"/>
      <c r="G321" s="25"/>
      <c r="H321" s="28"/>
      <c r="I321" s="25"/>
      <c r="J321" s="28"/>
      <c r="K321" s="25"/>
      <c r="L321" s="28"/>
      <c r="M321" s="22"/>
      <c r="N321" s="1" t="s">
        <v>340</v>
      </c>
    </row>
    <row r="322" spans="1:52" ht="30" customHeight="1" x14ac:dyDescent="0.3">
      <c r="A322" s="23" t="s">
        <v>1515</v>
      </c>
      <c r="B322" s="23" t="s">
        <v>1516</v>
      </c>
      <c r="C322" s="23" t="s">
        <v>62</v>
      </c>
      <c r="D322" s="24">
        <v>1.8</v>
      </c>
      <c r="E322" s="26">
        <f>단가대비표!O178</f>
        <v>0</v>
      </c>
      <c r="F322" s="29">
        <f t="shared" ref="F322:F334" si="54">TRUNC(E322*D322,1)</f>
        <v>0</v>
      </c>
      <c r="G322" s="26">
        <f>단가대비표!P178</f>
        <v>0</v>
      </c>
      <c r="H322" s="29">
        <f t="shared" ref="H322:H334" si="55">TRUNC(G322*D322,1)</f>
        <v>0</v>
      </c>
      <c r="I322" s="26">
        <f>단가대비표!V178</f>
        <v>0</v>
      </c>
      <c r="J322" s="29">
        <f t="shared" ref="J322:J334" si="56">TRUNC(I322*D322,1)</f>
        <v>0</v>
      </c>
      <c r="K322" s="26">
        <f t="shared" ref="K322:K334" si="57">TRUNC(E322+G322+I322,1)</f>
        <v>0</v>
      </c>
      <c r="L322" s="29">
        <f t="shared" ref="L322:L334" si="58">TRUNC(F322+H322+J322,1)</f>
        <v>0</v>
      </c>
      <c r="M322" s="23" t="s">
        <v>1517</v>
      </c>
      <c r="N322" s="2" t="s">
        <v>340</v>
      </c>
      <c r="O322" s="2" t="s">
        <v>1518</v>
      </c>
      <c r="P322" s="2" t="s">
        <v>66</v>
      </c>
      <c r="Q322" s="2" t="s">
        <v>66</v>
      </c>
      <c r="R322" s="2" t="s">
        <v>65</v>
      </c>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2" t="s">
        <v>52</v>
      </c>
      <c r="AW322" s="2" t="s">
        <v>1519</v>
      </c>
      <c r="AX322" s="2" t="s">
        <v>52</v>
      </c>
      <c r="AY322" s="2" t="s">
        <v>52</v>
      </c>
      <c r="AZ322" s="2" t="s">
        <v>52</v>
      </c>
    </row>
    <row r="323" spans="1:52" ht="30" customHeight="1" x14ac:dyDescent="0.3">
      <c r="A323" s="23" t="s">
        <v>1520</v>
      </c>
      <c r="B323" s="23" t="s">
        <v>1521</v>
      </c>
      <c r="C323" s="23" t="s">
        <v>62</v>
      </c>
      <c r="D323" s="24">
        <v>1.8</v>
      </c>
      <c r="E323" s="26">
        <f>단가대비표!O179</f>
        <v>0</v>
      </c>
      <c r="F323" s="29">
        <f t="shared" si="54"/>
        <v>0</v>
      </c>
      <c r="G323" s="26">
        <f>단가대비표!P179</f>
        <v>0</v>
      </c>
      <c r="H323" s="29">
        <f t="shared" si="55"/>
        <v>0</v>
      </c>
      <c r="I323" s="26">
        <f>단가대비표!V179</f>
        <v>0</v>
      </c>
      <c r="J323" s="29">
        <f t="shared" si="56"/>
        <v>0</v>
      </c>
      <c r="K323" s="26">
        <f t="shared" si="57"/>
        <v>0</v>
      </c>
      <c r="L323" s="29">
        <f t="shared" si="58"/>
        <v>0</v>
      </c>
      <c r="M323" s="23" t="s">
        <v>1522</v>
      </c>
      <c r="N323" s="2" t="s">
        <v>340</v>
      </c>
      <c r="O323" s="2" t="s">
        <v>1523</v>
      </c>
      <c r="P323" s="2" t="s">
        <v>66</v>
      </c>
      <c r="Q323" s="2" t="s">
        <v>66</v>
      </c>
      <c r="R323" s="2" t="s">
        <v>65</v>
      </c>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2" t="s">
        <v>52</v>
      </c>
      <c r="AW323" s="2" t="s">
        <v>1524</v>
      </c>
      <c r="AX323" s="2" t="s">
        <v>52</v>
      </c>
      <c r="AY323" s="2" t="s">
        <v>52</v>
      </c>
      <c r="AZ323" s="2" t="s">
        <v>52</v>
      </c>
    </row>
    <row r="324" spans="1:52" ht="30" customHeight="1" x14ac:dyDescent="0.3">
      <c r="A324" s="23" t="s">
        <v>1469</v>
      </c>
      <c r="B324" s="23" t="s">
        <v>1470</v>
      </c>
      <c r="C324" s="23" t="s">
        <v>62</v>
      </c>
      <c r="D324" s="24">
        <v>2.4</v>
      </c>
      <c r="E324" s="26">
        <f>단가대비표!O180</f>
        <v>0</v>
      </c>
      <c r="F324" s="29">
        <f t="shared" si="54"/>
        <v>0</v>
      </c>
      <c r="G324" s="26">
        <f>단가대비표!P180</f>
        <v>0</v>
      </c>
      <c r="H324" s="29">
        <f t="shared" si="55"/>
        <v>0</v>
      </c>
      <c r="I324" s="26">
        <f>단가대비표!V180</f>
        <v>0</v>
      </c>
      <c r="J324" s="29">
        <f t="shared" si="56"/>
        <v>0</v>
      </c>
      <c r="K324" s="26">
        <f t="shared" si="57"/>
        <v>0</v>
      </c>
      <c r="L324" s="29">
        <f t="shared" si="58"/>
        <v>0</v>
      </c>
      <c r="M324" s="23" t="s">
        <v>1525</v>
      </c>
      <c r="N324" s="2" t="s">
        <v>340</v>
      </c>
      <c r="O324" s="2" t="s">
        <v>1526</v>
      </c>
      <c r="P324" s="2" t="s">
        <v>66</v>
      </c>
      <c r="Q324" s="2" t="s">
        <v>66</v>
      </c>
      <c r="R324" s="2" t="s">
        <v>65</v>
      </c>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2" t="s">
        <v>52</v>
      </c>
      <c r="AW324" s="2" t="s">
        <v>1527</v>
      </c>
      <c r="AX324" s="2" t="s">
        <v>52</v>
      </c>
      <c r="AY324" s="2" t="s">
        <v>52</v>
      </c>
      <c r="AZ324" s="2" t="s">
        <v>52</v>
      </c>
    </row>
    <row r="325" spans="1:52" ht="30" customHeight="1" x14ac:dyDescent="0.3">
      <c r="A325" s="23" t="s">
        <v>1479</v>
      </c>
      <c r="B325" s="23" t="s">
        <v>1480</v>
      </c>
      <c r="C325" s="23" t="s">
        <v>76</v>
      </c>
      <c r="D325" s="24">
        <v>1.2</v>
      </c>
      <c r="E325" s="26">
        <f>단가대비표!O181</f>
        <v>0</v>
      </c>
      <c r="F325" s="29">
        <f t="shared" si="54"/>
        <v>0</v>
      </c>
      <c r="G325" s="26">
        <f>단가대비표!P181</f>
        <v>0</v>
      </c>
      <c r="H325" s="29">
        <f t="shared" si="55"/>
        <v>0</v>
      </c>
      <c r="I325" s="26">
        <f>단가대비표!V181</f>
        <v>0</v>
      </c>
      <c r="J325" s="29">
        <f t="shared" si="56"/>
        <v>0</v>
      </c>
      <c r="K325" s="26">
        <f t="shared" si="57"/>
        <v>0</v>
      </c>
      <c r="L325" s="29">
        <f t="shared" si="58"/>
        <v>0</v>
      </c>
      <c r="M325" s="23" t="s">
        <v>1481</v>
      </c>
      <c r="N325" s="2" t="s">
        <v>340</v>
      </c>
      <c r="O325" s="2" t="s">
        <v>1482</v>
      </c>
      <c r="P325" s="2" t="s">
        <v>66</v>
      </c>
      <c r="Q325" s="2" t="s">
        <v>66</v>
      </c>
      <c r="R325" s="2" t="s">
        <v>65</v>
      </c>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2" t="s">
        <v>52</v>
      </c>
      <c r="AW325" s="2" t="s">
        <v>1528</v>
      </c>
      <c r="AX325" s="2" t="s">
        <v>52</v>
      </c>
      <c r="AY325" s="2" t="s">
        <v>52</v>
      </c>
      <c r="AZ325" s="2" t="s">
        <v>52</v>
      </c>
    </row>
    <row r="326" spans="1:52" ht="30" customHeight="1" x14ac:dyDescent="0.3">
      <c r="A326" s="23" t="s">
        <v>1484</v>
      </c>
      <c r="B326" s="23" t="s">
        <v>1485</v>
      </c>
      <c r="C326" s="23" t="s">
        <v>76</v>
      </c>
      <c r="D326" s="24">
        <v>2.4</v>
      </c>
      <c r="E326" s="26">
        <f>단가대비표!O182</f>
        <v>0</v>
      </c>
      <c r="F326" s="29">
        <f t="shared" si="54"/>
        <v>0</v>
      </c>
      <c r="G326" s="26">
        <f>단가대비표!P182</f>
        <v>0</v>
      </c>
      <c r="H326" s="29">
        <f t="shared" si="55"/>
        <v>0</v>
      </c>
      <c r="I326" s="26">
        <f>단가대비표!V182</f>
        <v>0</v>
      </c>
      <c r="J326" s="29">
        <f t="shared" si="56"/>
        <v>0</v>
      </c>
      <c r="K326" s="26">
        <f t="shared" si="57"/>
        <v>0</v>
      </c>
      <c r="L326" s="29">
        <f t="shared" si="58"/>
        <v>0</v>
      </c>
      <c r="M326" s="23" t="s">
        <v>1486</v>
      </c>
      <c r="N326" s="2" t="s">
        <v>340</v>
      </c>
      <c r="O326" s="2" t="s">
        <v>1487</v>
      </c>
      <c r="P326" s="2" t="s">
        <v>66</v>
      </c>
      <c r="Q326" s="2" t="s">
        <v>66</v>
      </c>
      <c r="R326" s="2" t="s">
        <v>65</v>
      </c>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2" t="s">
        <v>52</v>
      </c>
      <c r="AW326" s="2" t="s">
        <v>1529</v>
      </c>
      <c r="AX326" s="2" t="s">
        <v>52</v>
      </c>
      <c r="AY326" s="2" t="s">
        <v>52</v>
      </c>
      <c r="AZ326" s="2" t="s">
        <v>52</v>
      </c>
    </row>
    <row r="327" spans="1:52" ht="30" customHeight="1" x14ac:dyDescent="0.3">
      <c r="A327" s="23" t="s">
        <v>1489</v>
      </c>
      <c r="B327" s="23" t="s">
        <v>1490</v>
      </c>
      <c r="C327" s="23" t="s">
        <v>76</v>
      </c>
      <c r="D327" s="24">
        <v>2.4</v>
      </c>
      <c r="E327" s="26">
        <f>단가대비표!O183</f>
        <v>0</v>
      </c>
      <c r="F327" s="29">
        <f t="shared" si="54"/>
        <v>0</v>
      </c>
      <c r="G327" s="26">
        <f>단가대비표!P183</f>
        <v>0</v>
      </c>
      <c r="H327" s="29">
        <f t="shared" si="55"/>
        <v>0</v>
      </c>
      <c r="I327" s="26">
        <f>단가대비표!V183</f>
        <v>0</v>
      </c>
      <c r="J327" s="29">
        <f t="shared" si="56"/>
        <v>0</v>
      </c>
      <c r="K327" s="26">
        <f t="shared" si="57"/>
        <v>0</v>
      </c>
      <c r="L327" s="29">
        <f t="shared" si="58"/>
        <v>0</v>
      </c>
      <c r="M327" s="23" t="s">
        <v>1491</v>
      </c>
      <c r="N327" s="2" t="s">
        <v>340</v>
      </c>
      <c r="O327" s="2" t="s">
        <v>1492</v>
      </c>
      <c r="P327" s="2" t="s">
        <v>66</v>
      </c>
      <c r="Q327" s="2" t="s">
        <v>66</v>
      </c>
      <c r="R327" s="2" t="s">
        <v>65</v>
      </c>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2" t="s">
        <v>52</v>
      </c>
      <c r="AW327" s="2" t="s">
        <v>1530</v>
      </c>
      <c r="AX327" s="2" t="s">
        <v>52</v>
      </c>
      <c r="AY327" s="2" t="s">
        <v>52</v>
      </c>
      <c r="AZ327" s="2" t="s">
        <v>52</v>
      </c>
    </row>
    <row r="328" spans="1:52" ht="30" customHeight="1" x14ac:dyDescent="0.3">
      <c r="A328" s="23" t="s">
        <v>1494</v>
      </c>
      <c r="B328" s="23" t="s">
        <v>1490</v>
      </c>
      <c r="C328" s="23" t="s">
        <v>76</v>
      </c>
      <c r="D328" s="24">
        <v>1.2</v>
      </c>
      <c r="E328" s="26">
        <f>단가대비표!O184</f>
        <v>0</v>
      </c>
      <c r="F328" s="29">
        <f t="shared" si="54"/>
        <v>0</v>
      </c>
      <c r="G328" s="26">
        <f>단가대비표!P184</f>
        <v>0</v>
      </c>
      <c r="H328" s="29">
        <f t="shared" si="55"/>
        <v>0</v>
      </c>
      <c r="I328" s="26">
        <f>단가대비표!V184</f>
        <v>0</v>
      </c>
      <c r="J328" s="29">
        <f t="shared" si="56"/>
        <v>0</v>
      </c>
      <c r="K328" s="26">
        <f t="shared" si="57"/>
        <v>0</v>
      </c>
      <c r="L328" s="29">
        <f t="shared" si="58"/>
        <v>0</v>
      </c>
      <c r="M328" s="23" t="s">
        <v>1495</v>
      </c>
      <c r="N328" s="2" t="s">
        <v>340</v>
      </c>
      <c r="O328" s="2" t="s">
        <v>1496</v>
      </c>
      <c r="P328" s="2" t="s">
        <v>66</v>
      </c>
      <c r="Q328" s="2" t="s">
        <v>66</v>
      </c>
      <c r="R328" s="2" t="s">
        <v>65</v>
      </c>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2" t="s">
        <v>52</v>
      </c>
      <c r="AW328" s="2" t="s">
        <v>1531</v>
      </c>
      <c r="AX328" s="2" t="s">
        <v>52</v>
      </c>
      <c r="AY328" s="2" t="s">
        <v>52</v>
      </c>
      <c r="AZ328" s="2" t="s">
        <v>52</v>
      </c>
    </row>
    <row r="329" spans="1:52" ht="30" customHeight="1" x14ac:dyDescent="0.3">
      <c r="A329" s="23" t="s">
        <v>1503</v>
      </c>
      <c r="B329" s="23" t="s">
        <v>1504</v>
      </c>
      <c r="C329" s="23" t="s">
        <v>76</v>
      </c>
      <c r="D329" s="24">
        <v>0.2</v>
      </c>
      <c r="E329" s="26">
        <f>단가대비표!O185</f>
        <v>0</v>
      </c>
      <c r="F329" s="29">
        <f t="shared" si="54"/>
        <v>0</v>
      </c>
      <c r="G329" s="26">
        <f>단가대비표!P185</f>
        <v>0</v>
      </c>
      <c r="H329" s="29">
        <f t="shared" si="55"/>
        <v>0</v>
      </c>
      <c r="I329" s="26">
        <f>단가대비표!V185</f>
        <v>0</v>
      </c>
      <c r="J329" s="29">
        <f t="shared" si="56"/>
        <v>0</v>
      </c>
      <c r="K329" s="26">
        <f t="shared" si="57"/>
        <v>0</v>
      </c>
      <c r="L329" s="29">
        <f t="shared" si="58"/>
        <v>0</v>
      </c>
      <c r="M329" s="23" t="s">
        <v>1505</v>
      </c>
      <c r="N329" s="2" t="s">
        <v>340</v>
      </c>
      <c r="O329" s="2" t="s">
        <v>1506</v>
      </c>
      <c r="P329" s="2" t="s">
        <v>66</v>
      </c>
      <c r="Q329" s="2" t="s">
        <v>66</v>
      </c>
      <c r="R329" s="2" t="s">
        <v>65</v>
      </c>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2" t="s">
        <v>52</v>
      </c>
      <c r="AW329" s="2" t="s">
        <v>1532</v>
      </c>
      <c r="AX329" s="2" t="s">
        <v>52</v>
      </c>
      <c r="AY329" s="2" t="s">
        <v>52</v>
      </c>
      <c r="AZ329" s="2" t="s">
        <v>52</v>
      </c>
    </row>
    <row r="330" spans="1:52" ht="30" customHeight="1" x14ac:dyDescent="0.3">
      <c r="A330" s="23" t="s">
        <v>1533</v>
      </c>
      <c r="B330" s="23" t="s">
        <v>1534</v>
      </c>
      <c r="C330" s="23" t="s">
        <v>76</v>
      </c>
      <c r="D330" s="24">
        <v>2</v>
      </c>
      <c r="E330" s="26">
        <f>단가대비표!O186</f>
        <v>0</v>
      </c>
      <c r="F330" s="29">
        <f t="shared" si="54"/>
        <v>0</v>
      </c>
      <c r="G330" s="26">
        <f>단가대비표!P186</f>
        <v>0</v>
      </c>
      <c r="H330" s="29">
        <f t="shared" si="55"/>
        <v>0</v>
      </c>
      <c r="I330" s="26">
        <f>단가대비표!V186</f>
        <v>0</v>
      </c>
      <c r="J330" s="29">
        <f t="shared" si="56"/>
        <v>0</v>
      </c>
      <c r="K330" s="26">
        <f t="shared" si="57"/>
        <v>0</v>
      </c>
      <c r="L330" s="29">
        <f t="shared" si="58"/>
        <v>0</v>
      </c>
      <c r="M330" s="23" t="s">
        <v>1535</v>
      </c>
      <c r="N330" s="2" t="s">
        <v>340</v>
      </c>
      <c r="O330" s="2" t="s">
        <v>1536</v>
      </c>
      <c r="P330" s="2" t="s">
        <v>66</v>
      </c>
      <c r="Q330" s="2" t="s">
        <v>66</v>
      </c>
      <c r="R330" s="2" t="s">
        <v>65</v>
      </c>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2" t="s">
        <v>52</v>
      </c>
      <c r="AW330" s="2" t="s">
        <v>1537</v>
      </c>
      <c r="AX330" s="2" t="s">
        <v>52</v>
      </c>
      <c r="AY330" s="2" t="s">
        <v>52</v>
      </c>
      <c r="AZ330" s="2" t="s">
        <v>52</v>
      </c>
    </row>
    <row r="331" spans="1:52" ht="30" customHeight="1" x14ac:dyDescent="0.3">
      <c r="A331" s="23" t="s">
        <v>1538</v>
      </c>
      <c r="B331" s="23" t="s">
        <v>1539</v>
      </c>
      <c r="C331" s="23" t="s">
        <v>76</v>
      </c>
      <c r="D331" s="24">
        <v>1.2</v>
      </c>
      <c r="E331" s="26">
        <f>단가대비표!O187</f>
        <v>0</v>
      </c>
      <c r="F331" s="29">
        <f t="shared" si="54"/>
        <v>0</v>
      </c>
      <c r="G331" s="26">
        <f>단가대비표!P187</f>
        <v>0</v>
      </c>
      <c r="H331" s="29">
        <f t="shared" si="55"/>
        <v>0</v>
      </c>
      <c r="I331" s="26">
        <f>단가대비표!V187</f>
        <v>0</v>
      </c>
      <c r="J331" s="29">
        <f t="shared" si="56"/>
        <v>0</v>
      </c>
      <c r="K331" s="26">
        <f t="shared" si="57"/>
        <v>0</v>
      </c>
      <c r="L331" s="29">
        <f t="shared" si="58"/>
        <v>0</v>
      </c>
      <c r="M331" s="23" t="s">
        <v>1540</v>
      </c>
      <c r="N331" s="2" t="s">
        <v>340</v>
      </c>
      <c r="O331" s="2" t="s">
        <v>1541</v>
      </c>
      <c r="P331" s="2" t="s">
        <v>66</v>
      </c>
      <c r="Q331" s="2" t="s">
        <v>66</v>
      </c>
      <c r="R331" s="2" t="s">
        <v>65</v>
      </c>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2" t="s">
        <v>52</v>
      </c>
      <c r="AW331" s="2" t="s">
        <v>1542</v>
      </c>
      <c r="AX331" s="2" t="s">
        <v>52</v>
      </c>
      <c r="AY331" s="2" t="s">
        <v>52</v>
      </c>
      <c r="AZ331" s="2" t="s">
        <v>52</v>
      </c>
    </row>
    <row r="332" spans="1:52" ht="30" customHeight="1" x14ac:dyDescent="0.3">
      <c r="A332" s="23" t="s">
        <v>1508</v>
      </c>
      <c r="B332" s="23" t="s">
        <v>1475</v>
      </c>
      <c r="C332" s="23" t="s">
        <v>76</v>
      </c>
      <c r="D332" s="24">
        <v>1.2</v>
      </c>
      <c r="E332" s="26">
        <f>단가대비표!O188</f>
        <v>0</v>
      </c>
      <c r="F332" s="29">
        <f t="shared" si="54"/>
        <v>0</v>
      </c>
      <c r="G332" s="26">
        <f>단가대비표!P188</f>
        <v>0</v>
      </c>
      <c r="H332" s="29">
        <f t="shared" si="55"/>
        <v>0</v>
      </c>
      <c r="I332" s="26">
        <f>단가대비표!V188</f>
        <v>0</v>
      </c>
      <c r="J332" s="29">
        <f t="shared" si="56"/>
        <v>0</v>
      </c>
      <c r="K332" s="26">
        <f t="shared" si="57"/>
        <v>0</v>
      </c>
      <c r="L332" s="29">
        <f t="shared" si="58"/>
        <v>0</v>
      </c>
      <c r="M332" s="23" t="s">
        <v>1509</v>
      </c>
      <c r="N332" s="2" t="s">
        <v>340</v>
      </c>
      <c r="O332" s="2" t="s">
        <v>1510</v>
      </c>
      <c r="P332" s="2" t="s">
        <v>66</v>
      </c>
      <c r="Q332" s="2" t="s">
        <v>66</v>
      </c>
      <c r="R332" s="2" t="s">
        <v>65</v>
      </c>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2" t="s">
        <v>52</v>
      </c>
      <c r="AW332" s="2" t="s">
        <v>1543</v>
      </c>
      <c r="AX332" s="2" t="s">
        <v>52</v>
      </c>
      <c r="AY332" s="2" t="s">
        <v>52</v>
      </c>
      <c r="AZ332" s="2" t="s">
        <v>52</v>
      </c>
    </row>
    <row r="333" spans="1:52" ht="30" customHeight="1" x14ac:dyDescent="0.3">
      <c r="A333" s="23" t="s">
        <v>986</v>
      </c>
      <c r="B333" s="23" t="s">
        <v>987</v>
      </c>
      <c r="C333" s="23" t="s">
        <v>988</v>
      </c>
      <c r="D333" s="24">
        <v>7.1099999999999997E-2</v>
      </c>
      <c r="E333" s="26">
        <f>단가대비표!O160</f>
        <v>0</v>
      </c>
      <c r="F333" s="29">
        <f t="shared" si="54"/>
        <v>0</v>
      </c>
      <c r="G333" s="26">
        <f>단가대비표!P160</f>
        <v>0</v>
      </c>
      <c r="H333" s="29">
        <f t="shared" si="55"/>
        <v>0</v>
      </c>
      <c r="I333" s="26">
        <f>단가대비표!V160</f>
        <v>0</v>
      </c>
      <c r="J333" s="29">
        <f t="shared" si="56"/>
        <v>0</v>
      </c>
      <c r="K333" s="26">
        <f t="shared" si="57"/>
        <v>0</v>
      </c>
      <c r="L333" s="29">
        <f t="shared" si="58"/>
        <v>0</v>
      </c>
      <c r="M333" s="23" t="s">
        <v>989</v>
      </c>
      <c r="N333" s="2" t="s">
        <v>340</v>
      </c>
      <c r="O333" s="2" t="s">
        <v>990</v>
      </c>
      <c r="P333" s="2" t="s">
        <v>66</v>
      </c>
      <c r="Q333" s="2" t="s">
        <v>66</v>
      </c>
      <c r="R333" s="2" t="s">
        <v>65</v>
      </c>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2" t="s">
        <v>52</v>
      </c>
      <c r="AW333" s="2" t="s">
        <v>1544</v>
      </c>
      <c r="AX333" s="2" t="s">
        <v>52</v>
      </c>
      <c r="AY333" s="2" t="s">
        <v>52</v>
      </c>
      <c r="AZ333" s="2" t="s">
        <v>52</v>
      </c>
    </row>
    <row r="334" spans="1:52" ht="30" customHeight="1" x14ac:dyDescent="0.3">
      <c r="A334" s="23" t="s">
        <v>992</v>
      </c>
      <c r="B334" s="23" t="s">
        <v>987</v>
      </c>
      <c r="C334" s="23" t="s">
        <v>988</v>
      </c>
      <c r="D334" s="24">
        <v>5.0000000000000001E-3</v>
      </c>
      <c r="E334" s="26">
        <f>단가대비표!O147</f>
        <v>0</v>
      </c>
      <c r="F334" s="29">
        <f t="shared" si="54"/>
        <v>0</v>
      </c>
      <c r="G334" s="26">
        <f>단가대비표!P147</f>
        <v>0</v>
      </c>
      <c r="H334" s="29">
        <f t="shared" si="55"/>
        <v>0</v>
      </c>
      <c r="I334" s="26">
        <f>단가대비표!V147</f>
        <v>0</v>
      </c>
      <c r="J334" s="29">
        <f t="shared" si="56"/>
        <v>0</v>
      </c>
      <c r="K334" s="26">
        <f t="shared" si="57"/>
        <v>0</v>
      </c>
      <c r="L334" s="29">
        <f t="shared" si="58"/>
        <v>0</v>
      </c>
      <c r="M334" s="23" t="s">
        <v>993</v>
      </c>
      <c r="N334" s="2" t="s">
        <v>340</v>
      </c>
      <c r="O334" s="2" t="s">
        <v>994</v>
      </c>
      <c r="P334" s="2" t="s">
        <v>66</v>
      </c>
      <c r="Q334" s="2" t="s">
        <v>66</v>
      </c>
      <c r="R334" s="2" t="s">
        <v>65</v>
      </c>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2" t="s">
        <v>52</v>
      </c>
      <c r="AW334" s="2" t="s">
        <v>1545</v>
      </c>
      <c r="AX334" s="2" t="s">
        <v>52</v>
      </c>
      <c r="AY334" s="2" t="s">
        <v>52</v>
      </c>
      <c r="AZ334" s="2" t="s">
        <v>52</v>
      </c>
    </row>
    <row r="335" spans="1:52" ht="30" customHeight="1" x14ac:dyDescent="0.3">
      <c r="A335" s="23" t="s">
        <v>979</v>
      </c>
      <c r="B335" s="23" t="s">
        <v>52</v>
      </c>
      <c r="C335" s="23" t="s">
        <v>52</v>
      </c>
      <c r="D335" s="24"/>
      <c r="E335" s="26"/>
      <c r="F335" s="29">
        <f>TRUNC(SUMIF(N322:N334, N321, F322:F334),0)</f>
        <v>0</v>
      </c>
      <c r="G335" s="26"/>
      <c r="H335" s="29">
        <f>TRUNC(SUMIF(N322:N334, N321, H322:H334),0)</f>
        <v>0</v>
      </c>
      <c r="I335" s="26"/>
      <c r="J335" s="29">
        <f>TRUNC(SUMIF(N322:N334, N321, J322:J334),0)</f>
        <v>0</v>
      </c>
      <c r="K335" s="26"/>
      <c r="L335" s="29">
        <f>F335+H335+J335</f>
        <v>0</v>
      </c>
      <c r="M335" s="23" t="s">
        <v>52</v>
      </c>
      <c r="N335" s="2" t="s">
        <v>97</v>
      </c>
      <c r="O335" s="2" t="s">
        <v>97</v>
      </c>
      <c r="P335" s="2" t="s">
        <v>52</v>
      </c>
      <c r="Q335" s="2" t="s">
        <v>52</v>
      </c>
      <c r="R335" s="2" t="s">
        <v>52</v>
      </c>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2" t="s">
        <v>52</v>
      </c>
      <c r="AW335" s="2" t="s">
        <v>52</v>
      </c>
      <c r="AX335" s="2" t="s">
        <v>52</v>
      </c>
      <c r="AY335" s="2" t="s">
        <v>52</v>
      </c>
      <c r="AZ335" s="2" t="s">
        <v>52</v>
      </c>
    </row>
    <row r="336" spans="1:52" ht="30" customHeight="1" x14ac:dyDescent="0.3">
      <c r="A336" s="24"/>
      <c r="B336" s="24"/>
      <c r="C336" s="24"/>
      <c r="D336" s="24"/>
      <c r="E336" s="26"/>
      <c r="F336" s="29"/>
      <c r="G336" s="26"/>
      <c r="H336" s="29"/>
      <c r="I336" s="26"/>
      <c r="J336" s="29"/>
      <c r="K336" s="26"/>
      <c r="L336" s="29"/>
      <c r="M336" s="24"/>
    </row>
    <row r="337" spans="1:52" ht="30" customHeight="1" x14ac:dyDescent="0.3">
      <c r="A337" s="20" t="s">
        <v>1546</v>
      </c>
      <c r="B337" s="21"/>
      <c r="C337" s="21"/>
      <c r="D337" s="21"/>
      <c r="E337" s="25"/>
      <c r="F337" s="28"/>
      <c r="G337" s="25"/>
      <c r="H337" s="28"/>
      <c r="I337" s="25"/>
      <c r="J337" s="28"/>
      <c r="K337" s="25"/>
      <c r="L337" s="28"/>
      <c r="M337" s="22"/>
      <c r="N337" s="1" t="s">
        <v>346</v>
      </c>
    </row>
    <row r="338" spans="1:52" ht="30" customHeight="1" x14ac:dyDescent="0.3">
      <c r="A338" s="23" t="s">
        <v>1548</v>
      </c>
      <c r="B338" s="23" t="s">
        <v>1549</v>
      </c>
      <c r="C338" s="23" t="s">
        <v>315</v>
      </c>
      <c r="D338" s="24">
        <v>1</v>
      </c>
      <c r="E338" s="26">
        <f>단가대비표!O68</f>
        <v>0</v>
      </c>
      <c r="F338" s="29">
        <f>TRUNC(E338*D338,1)</f>
        <v>0</v>
      </c>
      <c r="G338" s="26">
        <f>단가대비표!P68</f>
        <v>0</v>
      </c>
      <c r="H338" s="29">
        <f>TRUNC(G338*D338,1)</f>
        <v>0</v>
      </c>
      <c r="I338" s="26">
        <f>단가대비표!V68</f>
        <v>0</v>
      </c>
      <c r="J338" s="29">
        <f>TRUNC(I338*D338,1)</f>
        <v>0</v>
      </c>
      <c r="K338" s="26">
        <f t="shared" ref="K338:L342" si="59">TRUNC(E338+G338+I338,1)</f>
        <v>0</v>
      </c>
      <c r="L338" s="29">
        <f t="shared" si="59"/>
        <v>0</v>
      </c>
      <c r="M338" s="23" t="s">
        <v>1550</v>
      </c>
      <c r="N338" s="2" t="s">
        <v>346</v>
      </c>
      <c r="O338" s="2" t="s">
        <v>1551</v>
      </c>
      <c r="P338" s="2" t="s">
        <v>66</v>
      </c>
      <c r="Q338" s="2" t="s">
        <v>66</v>
      </c>
      <c r="R338" s="2" t="s">
        <v>65</v>
      </c>
      <c r="S338" s="3"/>
      <c r="T338" s="3"/>
      <c r="U338" s="3"/>
      <c r="V338" s="3">
        <v>1</v>
      </c>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2" t="s">
        <v>52</v>
      </c>
      <c r="AW338" s="2" t="s">
        <v>1552</v>
      </c>
      <c r="AX338" s="2" t="s">
        <v>52</v>
      </c>
      <c r="AY338" s="2" t="s">
        <v>52</v>
      </c>
      <c r="AZ338" s="2" t="s">
        <v>52</v>
      </c>
    </row>
    <row r="339" spans="1:52" ht="30" customHeight="1" x14ac:dyDescent="0.3">
      <c r="A339" s="23" t="s">
        <v>1394</v>
      </c>
      <c r="B339" s="23" t="s">
        <v>1553</v>
      </c>
      <c r="C339" s="23" t="s">
        <v>949</v>
      </c>
      <c r="D339" s="24">
        <v>1</v>
      </c>
      <c r="E339" s="26">
        <f>TRUNC(SUMIF(V338:V342, RIGHTB(O339, 1), F338:F342)*U339, 2)</f>
        <v>0</v>
      </c>
      <c r="F339" s="29">
        <f>TRUNC(E339*D339,1)</f>
        <v>0</v>
      </c>
      <c r="G339" s="26">
        <v>0</v>
      </c>
      <c r="H339" s="29">
        <f>TRUNC(G339*D339,1)</f>
        <v>0</v>
      </c>
      <c r="I339" s="26">
        <v>0</v>
      </c>
      <c r="J339" s="29">
        <f>TRUNC(I339*D339,1)</f>
        <v>0</v>
      </c>
      <c r="K339" s="26">
        <f t="shared" si="59"/>
        <v>0</v>
      </c>
      <c r="L339" s="29">
        <f t="shared" si="59"/>
        <v>0</v>
      </c>
      <c r="M339" s="23" t="s">
        <v>52</v>
      </c>
      <c r="N339" s="2" t="s">
        <v>346</v>
      </c>
      <c r="O339" s="2" t="s">
        <v>1360</v>
      </c>
      <c r="P339" s="2" t="s">
        <v>66</v>
      </c>
      <c r="Q339" s="2" t="s">
        <v>66</v>
      </c>
      <c r="R339" s="2" t="s">
        <v>66</v>
      </c>
      <c r="S339" s="3">
        <v>0</v>
      </c>
      <c r="T339" s="3">
        <v>0</v>
      </c>
      <c r="U339" s="3">
        <v>0.03</v>
      </c>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2" t="s">
        <v>52</v>
      </c>
      <c r="AW339" s="2" t="s">
        <v>1554</v>
      </c>
      <c r="AX339" s="2" t="s">
        <v>52</v>
      </c>
      <c r="AY339" s="2" t="s">
        <v>52</v>
      </c>
      <c r="AZ339" s="2" t="s">
        <v>52</v>
      </c>
    </row>
    <row r="340" spans="1:52" ht="30" customHeight="1" x14ac:dyDescent="0.3">
      <c r="A340" s="23" t="s">
        <v>986</v>
      </c>
      <c r="B340" s="23" t="s">
        <v>987</v>
      </c>
      <c r="C340" s="23" t="s">
        <v>988</v>
      </c>
      <c r="D340" s="24">
        <v>0.34300000000000003</v>
      </c>
      <c r="E340" s="26">
        <f>단가대비표!O160</f>
        <v>0</v>
      </c>
      <c r="F340" s="29">
        <f>TRUNC(E340*D340,1)</f>
        <v>0</v>
      </c>
      <c r="G340" s="26">
        <f>단가대비표!P160</f>
        <v>0</v>
      </c>
      <c r="H340" s="29">
        <f>TRUNC(G340*D340,1)</f>
        <v>0</v>
      </c>
      <c r="I340" s="26">
        <f>단가대비표!V160</f>
        <v>0</v>
      </c>
      <c r="J340" s="29">
        <f>TRUNC(I340*D340,1)</f>
        <v>0</v>
      </c>
      <c r="K340" s="26">
        <f t="shared" si="59"/>
        <v>0</v>
      </c>
      <c r="L340" s="29">
        <f t="shared" si="59"/>
        <v>0</v>
      </c>
      <c r="M340" s="23" t="s">
        <v>989</v>
      </c>
      <c r="N340" s="2" t="s">
        <v>346</v>
      </c>
      <c r="O340" s="2" t="s">
        <v>990</v>
      </c>
      <c r="P340" s="2" t="s">
        <v>66</v>
      </c>
      <c r="Q340" s="2" t="s">
        <v>66</v>
      </c>
      <c r="R340" s="2" t="s">
        <v>65</v>
      </c>
      <c r="S340" s="3"/>
      <c r="T340" s="3"/>
      <c r="U340" s="3"/>
      <c r="V340" s="3"/>
      <c r="W340" s="3">
        <v>2</v>
      </c>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2" t="s">
        <v>52</v>
      </c>
      <c r="AW340" s="2" t="s">
        <v>1555</v>
      </c>
      <c r="AX340" s="2" t="s">
        <v>52</v>
      </c>
      <c r="AY340" s="2" t="s">
        <v>52</v>
      </c>
      <c r="AZ340" s="2" t="s">
        <v>52</v>
      </c>
    </row>
    <row r="341" spans="1:52" ht="30" customHeight="1" x14ac:dyDescent="0.3">
      <c r="A341" s="23" t="s">
        <v>992</v>
      </c>
      <c r="B341" s="23" t="s">
        <v>987</v>
      </c>
      <c r="C341" s="23" t="s">
        <v>988</v>
      </c>
      <c r="D341" s="24">
        <v>6.3E-2</v>
      </c>
      <c r="E341" s="26">
        <f>단가대비표!O147</f>
        <v>0</v>
      </c>
      <c r="F341" s="29">
        <f>TRUNC(E341*D341,1)</f>
        <v>0</v>
      </c>
      <c r="G341" s="26">
        <f>단가대비표!P147</f>
        <v>0</v>
      </c>
      <c r="H341" s="29">
        <f>TRUNC(G341*D341,1)</f>
        <v>0</v>
      </c>
      <c r="I341" s="26">
        <f>단가대비표!V147</f>
        <v>0</v>
      </c>
      <c r="J341" s="29">
        <f>TRUNC(I341*D341,1)</f>
        <v>0</v>
      </c>
      <c r="K341" s="26">
        <f t="shared" si="59"/>
        <v>0</v>
      </c>
      <c r="L341" s="29">
        <f t="shared" si="59"/>
        <v>0</v>
      </c>
      <c r="M341" s="23" t="s">
        <v>993</v>
      </c>
      <c r="N341" s="2" t="s">
        <v>346</v>
      </c>
      <c r="O341" s="2" t="s">
        <v>994</v>
      </c>
      <c r="P341" s="2" t="s">
        <v>66</v>
      </c>
      <c r="Q341" s="2" t="s">
        <v>66</v>
      </c>
      <c r="R341" s="2" t="s">
        <v>65</v>
      </c>
      <c r="S341" s="3"/>
      <c r="T341" s="3"/>
      <c r="U341" s="3"/>
      <c r="V341" s="3"/>
      <c r="W341" s="3">
        <v>2</v>
      </c>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2" t="s">
        <v>52</v>
      </c>
      <c r="AW341" s="2" t="s">
        <v>1556</v>
      </c>
      <c r="AX341" s="2" t="s">
        <v>52</v>
      </c>
      <c r="AY341" s="2" t="s">
        <v>52</v>
      </c>
      <c r="AZ341" s="2" t="s">
        <v>52</v>
      </c>
    </row>
    <row r="342" spans="1:52" ht="30" customHeight="1" x14ac:dyDescent="0.3">
      <c r="A342" s="23" t="s">
        <v>1557</v>
      </c>
      <c r="B342" s="23" t="s">
        <v>1558</v>
      </c>
      <c r="C342" s="23" t="s">
        <v>949</v>
      </c>
      <c r="D342" s="24">
        <v>1</v>
      </c>
      <c r="E342" s="26">
        <v>0</v>
      </c>
      <c r="F342" s="29">
        <f>TRUNC(E342*D342,1)</f>
        <v>0</v>
      </c>
      <c r="G342" s="26">
        <v>0</v>
      </c>
      <c r="H342" s="29">
        <f>TRUNC(G342*D342,1)</f>
        <v>0</v>
      </c>
      <c r="I342" s="26">
        <f>TRUNC(SUMIF(W338:W342, RIGHTB(O342, 1), H338:H342)*U342, 2)</f>
        <v>0</v>
      </c>
      <c r="J342" s="29">
        <f>TRUNC(I342*D342,1)</f>
        <v>0</v>
      </c>
      <c r="K342" s="26">
        <f t="shared" si="59"/>
        <v>0</v>
      </c>
      <c r="L342" s="29">
        <f t="shared" si="59"/>
        <v>0</v>
      </c>
      <c r="M342" s="23" t="s">
        <v>52</v>
      </c>
      <c r="N342" s="2" t="s">
        <v>346</v>
      </c>
      <c r="O342" s="2" t="s">
        <v>1396</v>
      </c>
      <c r="P342" s="2" t="s">
        <v>66</v>
      </c>
      <c r="Q342" s="2" t="s">
        <v>66</v>
      </c>
      <c r="R342" s="2" t="s">
        <v>66</v>
      </c>
      <c r="S342" s="3">
        <v>1</v>
      </c>
      <c r="T342" s="3">
        <v>2</v>
      </c>
      <c r="U342" s="3">
        <v>0.03</v>
      </c>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2" t="s">
        <v>52</v>
      </c>
      <c r="AW342" s="2" t="s">
        <v>1559</v>
      </c>
      <c r="AX342" s="2" t="s">
        <v>52</v>
      </c>
      <c r="AY342" s="2" t="s">
        <v>52</v>
      </c>
      <c r="AZ342" s="2" t="s">
        <v>52</v>
      </c>
    </row>
    <row r="343" spans="1:52" ht="30" customHeight="1" x14ac:dyDescent="0.3">
      <c r="A343" s="23" t="s">
        <v>979</v>
      </c>
      <c r="B343" s="23" t="s">
        <v>52</v>
      </c>
      <c r="C343" s="23" t="s">
        <v>52</v>
      </c>
      <c r="D343" s="24"/>
      <c r="E343" s="26"/>
      <c r="F343" s="29">
        <f>TRUNC(SUMIF(N338:N342, N337, F338:F342),0)</f>
        <v>0</v>
      </c>
      <c r="G343" s="26"/>
      <c r="H343" s="29">
        <f>TRUNC(SUMIF(N338:N342, N337, H338:H342),0)</f>
        <v>0</v>
      </c>
      <c r="I343" s="26"/>
      <c r="J343" s="29">
        <f>TRUNC(SUMIF(N338:N342, N337, J338:J342),0)</f>
        <v>0</v>
      </c>
      <c r="K343" s="26"/>
      <c r="L343" s="29">
        <f>F343+H343+J343</f>
        <v>0</v>
      </c>
      <c r="M343" s="23" t="s">
        <v>52</v>
      </c>
      <c r="N343" s="2" t="s">
        <v>97</v>
      </c>
      <c r="O343" s="2" t="s">
        <v>97</v>
      </c>
      <c r="P343" s="2" t="s">
        <v>52</v>
      </c>
      <c r="Q343" s="2" t="s">
        <v>52</v>
      </c>
      <c r="R343" s="2" t="s">
        <v>52</v>
      </c>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2" t="s">
        <v>52</v>
      </c>
      <c r="AW343" s="2" t="s">
        <v>52</v>
      </c>
      <c r="AX343" s="2" t="s">
        <v>52</v>
      </c>
      <c r="AY343" s="2" t="s">
        <v>52</v>
      </c>
      <c r="AZ343" s="2" t="s">
        <v>52</v>
      </c>
    </row>
    <row r="344" spans="1:52" ht="30" customHeight="1" x14ac:dyDescent="0.3">
      <c r="A344" s="24"/>
      <c r="B344" s="24"/>
      <c r="C344" s="24"/>
      <c r="D344" s="24"/>
      <c r="E344" s="26"/>
      <c r="F344" s="29"/>
      <c r="G344" s="26"/>
      <c r="H344" s="29"/>
      <c r="I344" s="26"/>
      <c r="J344" s="29"/>
      <c r="K344" s="26"/>
      <c r="L344" s="29"/>
      <c r="M344" s="24"/>
    </row>
    <row r="345" spans="1:52" ht="30" customHeight="1" x14ac:dyDescent="0.3">
      <c r="A345" s="20" t="s">
        <v>1560</v>
      </c>
      <c r="B345" s="21"/>
      <c r="C345" s="21"/>
      <c r="D345" s="21"/>
      <c r="E345" s="25"/>
      <c r="F345" s="28"/>
      <c r="G345" s="25"/>
      <c r="H345" s="28"/>
      <c r="I345" s="25"/>
      <c r="J345" s="28"/>
      <c r="K345" s="25"/>
      <c r="L345" s="28"/>
      <c r="M345" s="22"/>
      <c r="N345" s="1" t="s">
        <v>351</v>
      </c>
    </row>
    <row r="346" spans="1:52" ht="30" customHeight="1" x14ac:dyDescent="0.3">
      <c r="A346" s="23" t="s">
        <v>1561</v>
      </c>
      <c r="B346" s="23" t="s">
        <v>1562</v>
      </c>
      <c r="C346" s="23" t="s">
        <v>70</v>
      </c>
      <c r="D346" s="24">
        <v>2.5000000000000001E-2</v>
      </c>
      <c r="E346" s="26">
        <f>일위대가목록!E169</f>
        <v>0</v>
      </c>
      <c r="F346" s="29">
        <f>TRUNC(E346*D346,1)</f>
        <v>0</v>
      </c>
      <c r="G346" s="26">
        <f>일위대가목록!F169</f>
        <v>0</v>
      </c>
      <c r="H346" s="29">
        <f>TRUNC(G346*D346,1)</f>
        <v>0</v>
      </c>
      <c r="I346" s="26">
        <f>일위대가목록!G169</f>
        <v>0</v>
      </c>
      <c r="J346" s="29">
        <f>TRUNC(I346*D346,1)</f>
        <v>0</v>
      </c>
      <c r="K346" s="26">
        <f>TRUNC(E346+G346+I346,1)</f>
        <v>0</v>
      </c>
      <c r="L346" s="29">
        <f>TRUNC(F346+H346+J346,1)</f>
        <v>0</v>
      </c>
      <c r="M346" s="23" t="s">
        <v>1563</v>
      </c>
      <c r="N346" s="2" t="s">
        <v>351</v>
      </c>
      <c r="O346" s="2" t="s">
        <v>1564</v>
      </c>
      <c r="P346" s="2" t="s">
        <v>65</v>
      </c>
      <c r="Q346" s="2" t="s">
        <v>66</v>
      </c>
      <c r="R346" s="2" t="s">
        <v>66</v>
      </c>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2" t="s">
        <v>52</v>
      </c>
      <c r="AW346" s="2" t="s">
        <v>1565</v>
      </c>
      <c r="AX346" s="2" t="s">
        <v>52</v>
      </c>
      <c r="AY346" s="2" t="s">
        <v>52</v>
      </c>
      <c r="AZ346" s="2" t="s">
        <v>52</v>
      </c>
    </row>
    <row r="347" spans="1:52" ht="30" customHeight="1" x14ac:dyDescent="0.3">
      <c r="A347" s="23" t="s">
        <v>979</v>
      </c>
      <c r="B347" s="23" t="s">
        <v>52</v>
      </c>
      <c r="C347" s="23" t="s">
        <v>52</v>
      </c>
      <c r="D347" s="24"/>
      <c r="E347" s="26"/>
      <c r="F347" s="29">
        <f>TRUNC(SUMIF(N346:N346, N345, F346:F346),0)</f>
        <v>0</v>
      </c>
      <c r="G347" s="26"/>
      <c r="H347" s="29">
        <f>TRUNC(SUMIF(N346:N346, N345, H346:H346),0)</f>
        <v>0</v>
      </c>
      <c r="I347" s="26"/>
      <c r="J347" s="29">
        <f>TRUNC(SUMIF(N346:N346, N345, J346:J346),0)</f>
        <v>0</v>
      </c>
      <c r="K347" s="26"/>
      <c r="L347" s="29">
        <f>F347+H347+J347</f>
        <v>0</v>
      </c>
      <c r="M347" s="23" t="s">
        <v>52</v>
      </c>
      <c r="N347" s="2" t="s">
        <v>97</v>
      </c>
      <c r="O347" s="2" t="s">
        <v>97</v>
      </c>
      <c r="P347" s="2" t="s">
        <v>52</v>
      </c>
      <c r="Q347" s="2" t="s">
        <v>52</v>
      </c>
      <c r="R347" s="2" t="s">
        <v>52</v>
      </c>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2" t="s">
        <v>52</v>
      </c>
      <c r="AW347" s="2" t="s">
        <v>52</v>
      </c>
      <c r="AX347" s="2" t="s">
        <v>52</v>
      </c>
      <c r="AY347" s="2" t="s">
        <v>52</v>
      </c>
      <c r="AZ347" s="2" t="s">
        <v>52</v>
      </c>
    </row>
    <row r="348" spans="1:52" ht="30" customHeight="1" x14ac:dyDescent="0.3">
      <c r="A348" s="24"/>
      <c r="B348" s="24"/>
      <c r="C348" s="24"/>
      <c r="D348" s="24"/>
      <c r="E348" s="26"/>
      <c r="F348" s="29"/>
      <c r="G348" s="26"/>
      <c r="H348" s="29"/>
      <c r="I348" s="26"/>
      <c r="J348" s="29"/>
      <c r="K348" s="26"/>
      <c r="L348" s="29"/>
      <c r="M348" s="24"/>
    </row>
    <row r="349" spans="1:52" ht="30" customHeight="1" x14ac:dyDescent="0.3">
      <c r="A349" s="20" t="s">
        <v>1566</v>
      </c>
      <c r="B349" s="21"/>
      <c r="C349" s="21"/>
      <c r="D349" s="21"/>
      <c r="E349" s="25"/>
      <c r="F349" s="28"/>
      <c r="G349" s="25"/>
      <c r="H349" s="28"/>
      <c r="I349" s="25"/>
      <c r="J349" s="28"/>
      <c r="K349" s="25"/>
      <c r="L349" s="28"/>
      <c r="M349" s="22"/>
      <c r="N349" s="1" t="s">
        <v>356</v>
      </c>
    </row>
    <row r="350" spans="1:52" ht="30" customHeight="1" x14ac:dyDescent="0.3">
      <c r="A350" s="23" t="s">
        <v>1567</v>
      </c>
      <c r="B350" s="23" t="s">
        <v>1568</v>
      </c>
      <c r="C350" s="23" t="s">
        <v>897</v>
      </c>
      <c r="D350" s="24">
        <v>3.1086</v>
      </c>
      <c r="E350" s="26">
        <f>단가대비표!O27</f>
        <v>0</v>
      </c>
      <c r="F350" s="29">
        <f t="shared" ref="F350:F355" si="60">TRUNC(E350*D350,1)</f>
        <v>0</v>
      </c>
      <c r="G350" s="26">
        <f>단가대비표!P27</f>
        <v>0</v>
      </c>
      <c r="H350" s="29">
        <f t="shared" ref="H350:H355" si="61">TRUNC(G350*D350,1)</f>
        <v>0</v>
      </c>
      <c r="I350" s="26">
        <f>단가대비표!V27</f>
        <v>0</v>
      </c>
      <c r="J350" s="29">
        <f t="shared" ref="J350:J355" si="62">TRUNC(I350*D350,1)</f>
        <v>0</v>
      </c>
      <c r="K350" s="26">
        <f t="shared" ref="K350:L355" si="63">TRUNC(E350+G350+I350,1)</f>
        <v>0</v>
      </c>
      <c r="L350" s="29">
        <f t="shared" si="63"/>
        <v>0</v>
      </c>
      <c r="M350" s="23" t="s">
        <v>1569</v>
      </c>
      <c r="N350" s="2" t="s">
        <v>356</v>
      </c>
      <c r="O350" s="2" t="s">
        <v>1570</v>
      </c>
      <c r="P350" s="2" t="s">
        <v>66</v>
      </c>
      <c r="Q350" s="2" t="s">
        <v>66</v>
      </c>
      <c r="R350" s="2" t="s">
        <v>65</v>
      </c>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2" t="s">
        <v>52</v>
      </c>
      <c r="AW350" s="2" t="s">
        <v>1571</v>
      </c>
      <c r="AX350" s="2" t="s">
        <v>52</v>
      </c>
      <c r="AY350" s="2" t="s">
        <v>52</v>
      </c>
      <c r="AZ350" s="2" t="s">
        <v>52</v>
      </c>
    </row>
    <row r="351" spans="1:52" ht="30" customHeight="1" x14ac:dyDescent="0.3">
      <c r="A351" s="23" t="s">
        <v>1572</v>
      </c>
      <c r="B351" s="23" t="s">
        <v>1573</v>
      </c>
      <c r="C351" s="23" t="s">
        <v>897</v>
      </c>
      <c r="D351" s="24">
        <v>1.5674999999999999</v>
      </c>
      <c r="E351" s="26">
        <f>단가대비표!O26</f>
        <v>0</v>
      </c>
      <c r="F351" s="29">
        <f t="shared" si="60"/>
        <v>0</v>
      </c>
      <c r="G351" s="26">
        <f>단가대비표!P26</f>
        <v>0</v>
      </c>
      <c r="H351" s="29">
        <f t="shared" si="61"/>
        <v>0</v>
      </c>
      <c r="I351" s="26">
        <f>단가대비표!V26</f>
        <v>0</v>
      </c>
      <c r="J351" s="29">
        <f t="shared" si="62"/>
        <v>0</v>
      </c>
      <c r="K351" s="26">
        <f t="shared" si="63"/>
        <v>0</v>
      </c>
      <c r="L351" s="29">
        <f t="shared" si="63"/>
        <v>0</v>
      </c>
      <c r="M351" s="23" t="s">
        <v>1574</v>
      </c>
      <c r="N351" s="2" t="s">
        <v>356</v>
      </c>
      <c r="O351" s="2" t="s">
        <v>1575</v>
      </c>
      <c r="P351" s="2" t="s">
        <v>66</v>
      </c>
      <c r="Q351" s="2" t="s">
        <v>66</v>
      </c>
      <c r="R351" s="2" t="s">
        <v>65</v>
      </c>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2" t="s">
        <v>52</v>
      </c>
      <c r="AW351" s="2" t="s">
        <v>1576</v>
      </c>
      <c r="AX351" s="2" t="s">
        <v>52</v>
      </c>
      <c r="AY351" s="2" t="s">
        <v>52</v>
      </c>
      <c r="AZ351" s="2" t="s">
        <v>52</v>
      </c>
    </row>
    <row r="352" spans="1:52" ht="30" customHeight="1" x14ac:dyDescent="0.3">
      <c r="A352" s="23" t="s">
        <v>1577</v>
      </c>
      <c r="B352" s="23" t="s">
        <v>1578</v>
      </c>
      <c r="C352" s="23" t="s">
        <v>897</v>
      </c>
      <c r="D352" s="24">
        <v>4.319</v>
      </c>
      <c r="E352" s="26">
        <f>일위대가목록!E170</f>
        <v>0</v>
      </c>
      <c r="F352" s="29">
        <f t="shared" si="60"/>
        <v>0</v>
      </c>
      <c r="G352" s="26">
        <f>일위대가목록!F170</f>
        <v>0</v>
      </c>
      <c r="H352" s="29">
        <f t="shared" si="61"/>
        <v>0</v>
      </c>
      <c r="I352" s="26">
        <f>일위대가목록!G170</f>
        <v>0</v>
      </c>
      <c r="J352" s="29">
        <f t="shared" si="62"/>
        <v>0</v>
      </c>
      <c r="K352" s="26">
        <f t="shared" si="63"/>
        <v>0</v>
      </c>
      <c r="L352" s="29">
        <f t="shared" si="63"/>
        <v>0</v>
      </c>
      <c r="M352" s="23" t="s">
        <v>1579</v>
      </c>
      <c r="N352" s="2" t="s">
        <v>356</v>
      </c>
      <c r="O352" s="2" t="s">
        <v>1580</v>
      </c>
      <c r="P352" s="2" t="s">
        <v>65</v>
      </c>
      <c r="Q352" s="2" t="s">
        <v>66</v>
      </c>
      <c r="R352" s="2" t="s">
        <v>66</v>
      </c>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2" t="s">
        <v>52</v>
      </c>
      <c r="AW352" s="2" t="s">
        <v>1581</v>
      </c>
      <c r="AX352" s="2" t="s">
        <v>52</v>
      </c>
      <c r="AY352" s="2" t="s">
        <v>52</v>
      </c>
      <c r="AZ352" s="2" t="s">
        <v>52</v>
      </c>
    </row>
    <row r="353" spans="1:52" ht="30" customHeight="1" x14ac:dyDescent="0.3">
      <c r="A353" s="23" t="s">
        <v>1582</v>
      </c>
      <c r="B353" s="23" t="s">
        <v>1583</v>
      </c>
      <c r="C353" s="23" t="s">
        <v>70</v>
      </c>
      <c r="D353" s="24">
        <v>0.73299999999999998</v>
      </c>
      <c r="E353" s="26">
        <f>일위대가목록!E151</f>
        <v>0</v>
      </c>
      <c r="F353" s="29">
        <f t="shared" si="60"/>
        <v>0</v>
      </c>
      <c r="G353" s="26">
        <f>일위대가목록!F151</f>
        <v>0</v>
      </c>
      <c r="H353" s="29">
        <f t="shared" si="61"/>
        <v>0</v>
      </c>
      <c r="I353" s="26">
        <f>일위대가목록!G151</f>
        <v>0</v>
      </c>
      <c r="J353" s="29">
        <f t="shared" si="62"/>
        <v>0</v>
      </c>
      <c r="K353" s="26">
        <f t="shared" si="63"/>
        <v>0</v>
      </c>
      <c r="L353" s="29">
        <f t="shared" si="63"/>
        <v>0</v>
      </c>
      <c r="M353" s="23" t="s">
        <v>1584</v>
      </c>
      <c r="N353" s="2" t="s">
        <v>356</v>
      </c>
      <c r="O353" s="2" t="s">
        <v>1585</v>
      </c>
      <c r="P353" s="2" t="s">
        <v>65</v>
      </c>
      <c r="Q353" s="2" t="s">
        <v>66</v>
      </c>
      <c r="R353" s="2" t="s">
        <v>66</v>
      </c>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2" t="s">
        <v>52</v>
      </c>
      <c r="AW353" s="2" t="s">
        <v>1586</v>
      </c>
      <c r="AX353" s="2" t="s">
        <v>52</v>
      </c>
      <c r="AY353" s="2" t="s">
        <v>52</v>
      </c>
      <c r="AZ353" s="2" t="s">
        <v>52</v>
      </c>
    </row>
    <row r="354" spans="1:52" ht="30" customHeight="1" x14ac:dyDescent="0.3">
      <c r="A354" s="23" t="s">
        <v>1587</v>
      </c>
      <c r="B354" s="23" t="s">
        <v>1588</v>
      </c>
      <c r="C354" s="23" t="s">
        <v>70</v>
      </c>
      <c r="D354" s="24">
        <v>0.3</v>
      </c>
      <c r="E354" s="26">
        <f>일위대가목록!E171</f>
        <v>0</v>
      </c>
      <c r="F354" s="29">
        <f t="shared" si="60"/>
        <v>0</v>
      </c>
      <c r="G354" s="26">
        <f>일위대가목록!F171</f>
        <v>0</v>
      </c>
      <c r="H354" s="29">
        <f t="shared" si="61"/>
        <v>0</v>
      </c>
      <c r="I354" s="26">
        <f>일위대가목록!G171</f>
        <v>0</v>
      </c>
      <c r="J354" s="29">
        <f t="shared" si="62"/>
        <v>0</v>
      </c>
      <c r="K354" s="26">
        <f t="shared" si="63"/>
        <v>0</v>
      </c>
      <c r="L354" s="29">
        <f t="shared" si="63"/>
        <v>0</v>
      </c>
      <c r="M354" s="23" t="s">
        <v>1589</v>
      </c>
      <c r="N354" s="2" t="s">
        <v>356</v>
      </c>
      <c r="O354" s="2" t="s">
        <v>1590</v>
      </c>
      <c r="P354" s="2" t="s">
        <v>65</v>
      </c>
      <c r="Q354" s="2" t="s">
        <v>66</v>
      </c>
      <c r="R354" s="2" t="s">
        <v>66</v>
      </c>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2" t="s">
        <v>52</v>
      </c>
      <c r="AW354" s="2" t="s">
        <v>1591</v>
      </c>
      <c r="AX354" s="2" t="s">
        <v>52</v>
      </c>
      <c r="AY354" s="2" t="s">
        <v>52</v>
      </c>
      <c r="AZ354" s="2" t="s">
        <v>52</v>
      </c>
    </row>
    <row r="355" spans="1:52" ht="30" customHeight="1" x14ac:dyDescent="0.3">
      <c r="A355" s="23" t="s">
        <v>895</v>
      </c>
      <c r="B355" s="23" t="s">
        <v>896</v>
      </c>
      <c r="C355" s="23" t="s">
        <v>897</v>
      </c>
      <c r="D355" s="24">
        <v>-0.25</v>
      </c>
      <c r="E355" s="26">
        <f>단가대비표!O18</f>
        <v>0</v>
      </c>
      <c r="F355" s="29">
        <f t="shared" si="60"/>
        <v>0</v>
      </c>
      <c r="G355" s="26">
        <f>단가대비표!P18</f>
        <v>0</v>
      </c>
      <c r="H355" s="29">
        <f t="shared" si="61"/>
        <v>0</v>
      </c>
      <c r="I355" s="26">
        <f>단가대비표!V18</f>
        <v>0</v>
      </c>
      <c r="J355" s="29">
        <f t="shared" si="62"/>
        <v>0</v>
      </c>
      <c r="K355" s="26">
        <f t="shared" si="63"/>
        <v>0</v>
      </c>
      <c r="L355" s="29">
        <f t="shared" si="63"/>
        <v>0</v>
      </c>
      <c r="M355" s="23" t="s">
        <v>898</v>
      </c>
      <c r="N355" s="2" t="s">
        <v>356</v>
      </c>
      <c r="O355" s="2" t="s">
        <v>899</v>
      </c>
      <c r="P355" s="2" t="s">
        <v>66</v>
      </c>
      <c r="Q355" s="2" t="s">
        <v>66</v>
      </c>
      <c r="R355" s="2" t="s">
        <v>65</v>
      </c>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2" t="s">
        <v>52</v>
      </c>
      <c r="AW355" s="2" t="s">
        <v>1592</v>
      </c>
      <c r="AX355" s="2" t="s">
        <v>52</v>
      </c>
      <c r="AY355" s="2" t="s">
        <v>52</v>
      </c>
      <c r="AZ355" s="2" t="s">
        <v>52</v>
      </c>
    </row>
    <row r="356" spans="1:52" ht="30" customHeight="1" x14ac:dyDescent="0.3">
      <c r="A356" s="23" t="s">
        <v>979</v>
      </c>
      <c r="B356" s="23" t="s">
        <v>52</v>
      </c>
      <c r="C356" s="23" t="s">
        <v>52</v>
      </c>
      <c r="D356" s="24"/>
      <c r="E356" s="26"/>
      <c r="F356" s="29">
        <f>TRUNC(SUMIF(N350:N355, N349, F350:F355),0)</f>
        <v>0</v>
      </c>
      <c r="G356" s="26"/>
      <c r="H356" s="29">
        <f>TRUNC(SUMIF(N350:N355, N349, H350:H355),0)</f>
        <v>0</v>
      </c>
      <c r="I356" s="26"/>
      <c r="J356" s="29">
        <f>TRUNC(SUMIF(N350:N355, N349, J350:J355),0)</f>
        <v>0</v>
      </c>
      <c r="K356" s="26"/>
      <c r="L356" s="29">
        <f>F356+H356+J356</f>
        <v>0</v>
      </c>
      <c r="M356" s="23" t="s">
        <v>52</v>
      </c>
      <c r="N356" s="2" t="s">
        <v>97</v>
      </c>
      <c r="O356" s="2" t="s">
        <v>97</v>
      </c>
      <c r="P356" s="2" t="s">
        <v>52</v>
      </c>
      <c r="Q356" s="2" t="s">
        <v>52</v>
      </c>
      <c r="R356" s="2" t="s">
        <v>52</v>
      </c>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2" t="s">
        <v>52</v>
      </c>
      <c r="AW356" s="2" t="s">
        <v>52</v>
      </c>
      <c r="AX356" s="2" t="s">
        <v>52</v>
      </c>
      <c r="AY356" s="2" t="s">
        <v>52</v>
      </c>
      <c r="AZ356" s="2" t="s">
        <v>52</v>
      </c>
    </row>
    <row r="357" spans="1:52" ht="30" customHeight="1" x14ac:dyDescent="0.3">
      <c r="A357" s="24"/>
      <c r="B357" s="24"/>
      <c r="C357" s="24"/>
      <c r="D357" s="24"/>
      <c r="E357" s="26"/>
      <c r="F357" s="29"/>
      <c r="G357" s="26"/>
      <c r="H357" s="29"/>
      <c r="I357" s="26"/>
      <c r="J357" s="29"/>
      <c r="K357" s="26"/>
      <c r="L357" s="29"/>
      <c r="M357" s="24"/>
    </row>
    <row r="358" spans="1:52" ht="30" customHeight="1" x14ac:dyDescent="0.3">
      <c r="A358" s="20" t="s">
        <v>1593</v>
      </c>
      <c r="B358" s="21"/>
      <c r="C358" s="21"/>
      <c r="D358" s="21"/>
      <c r="E358" s="25"/>
      <c r="F358" s="28"/>
      <c r="G358" s="25"/>
      <c r="H358" s="28"/>
      <c r="I358" s="25"/>
      <c r="J358" s="28"/>
      <c r="K358" s="25"/>
      <c r="L358" s="28"/>
      <c r="M358" s="22"/>
      <c r="N358" s="1" t="s">
        <v>361</v>
      </c>
    </row>
    <row r="359" spans="1:52" ht="30" customHeight="1" x14ac:dyDescent="0.3">
      <c r="A359" s="23" t="s">
        <v>1594</v>
      </c>
      <c r="B359" s="23" t="s">
        <v>1595</v>
      </c>
      <c r="C359" s="23" t="s">
        <v>70</v>
      </c>
      <c r="D359" s="24">
        <v>1.089</v>
      </c>
      <c r="E359" s="26">
        <f>일위대가목록!E174</f>
        <v>0</v>
      </c>
      <c r="F359" s="29">
        <f>TRUNC(E359*D359,1)</f>
        <v>0</v>
      </c>
      <c r="G359" s="26">
        <f>일위대가목록!F174</f>
        <v>0</v>
      </c>
      <c r="H359" s="29">
        <f>TRUNC(G359*D359,1)</f>
        <v>0</v>
      </c>
      <c r="I359" s="26">
        <f>일위대가목록!G174</f>
        <v>0</v>
      </c>
      <c r="J359" s="29">
        <f>TRUNC(I359*D359,1)</f>
        <v>0</v>
      </c>
      <c r="K359" s="26">
        <f t="shared" ref="K359:L361" si="64">TRUNC(E359+G359+I359,1)</f>
        <v>0</v>
      </c>
      <c r="L359" s="29">
        <f t="shared" si="64"/>
        <v>0</v>
      </c>
      <c r="M359" s="23" t="s">
        <v>1596</v>
      </c>
      <c r="N359" s="2" t="s">
        <v>361</v>
      </c>
      <c r="O359" s="2" t="s">
        <v>1597</v>
      </c>
      <c r="P359" s="2" t="s">
        <v>65</v>
      </c>
      <c r="Q359" s="2" t="s">
        <v>66</v>
      </c>
      <c r="R359" s="2" t="s">
        <v>66</v>
      </c>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2" t="s">
        <v>52</v>
      </c>
      <c r="AW359" s="2" t="s">
        <v>1598</v>
      </c>
      <c r="AX359" s="2" t="s">
        <v>52</v>
      </c>
      <c r="AY359" s="2" t="s">
        <v>52</v>
      </c>
      <c r="AZ359" s="2" t="s">
        <v>52</v>
      </c>
    </row>
    <row r="360" spans="1:52" ht="30" customHeight="1" x14ac:dyDescent="0.3">
      <c r="A360" s="23" t="s">
        <v>1599</v>
      </c>
      <c r="B360" s="23" t="s">
        <v>1600</v>
      </c>
      <c r="C360" s="23" t="s">
        <v>70</v>
      </c>
      <c r="D360" s="24">
        <v>1.089</v>
      </c>
      <c r="E360" s="26">
        <f>일위대가목록!E175</f>
        <v>0</v>
      </c>
      <c r="F360" s="29">
        <f>TRUNC(E360*D360,1)</f>
        <v>0</v>
      </c>
      <c r="G360" s="26">
        <f>일위대가목록!F175</f>
        <v>0</v>
      </c>
      <c r="H360" s="29">
        <f>TRUNC(G360*D360,1)</f>
        <v>0</v>
      </c>
      <c r="I360" s="26">
        <f>일위대가목록!G175</f>
        <v>0</v>
      </c>
      <c r="J360" s="29">
        <f>TRUNC(I360*D360,1)</f>
        <v>0</v>
      </c>
      <c r="K360" s="26">
        <f t="shared" si="64"/>
        <v>0</v>
      </c>
      <c r="L360" s="29">
        <f t="shared" si="64"/>
        <v>0</v>
      </c>
      <c r="M360" s="23" t="s">
        <v>1601</v>
      </c>
      <c r="N360" s="2" t="s">
        <v>361</v>
      </c>
      <c r="O360" s="2" t="s">
        <v>1602</v>
      </c>
      <c r="P360" s="2" t="s">
        <v>65</v>
      </c>
      <c r="Q360" s="2" t="s">
        <v>66</v>
      </c>
      <c r="R360" s="2" t="s">
        <v>66</v>
      </c>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2" t="s">
        <v>52</v>
      </c>
      <c r="AW360" s="2" t="s">
        <v>1603</v>
      </c>
      <c r="AX360" s="2" t="s">
        <v>52</v>
      </c>
      <c r="AY360" s="2" t="s">
        <v>52</v>
      </c>
      <c r="AZ360" s="2" t="s">
        <v>52</v>
      </c>
    </row>
    <row r="361" spans="1:52" ht="30" customHeight="1" x14ac:dyDescent="0.3">
      <c r="A361" s="23" t="s">
        <v>996</v>
      </c>
      <c r="B361" s="23" t="s">
        <v>997</v>
      </c>
      <c r="C361" s="23" t="s">
        <v>62</v>
      </c>
      <c r="D361" s="24">
        <v>18.5</v>
      </c>
      <c r="E361" s="26">
        <f>일위대가목록!E149</f>
        <v>0</v>
      </c>
      <c r="F361" s="29">
        <f>TRUNC(E361*D361,1)</f>
        <v>0</v>
      </c>
      <c r="G361" s="26">
        <f>일위대가목록!F149</f>
        <v>0</v>
      </c>
      <c r="H361" s="29">
        <f>TRUNC(G361*D361,1)</f>
        <v>0</v>
      </c>
      <c r="I361" s="26">
        <f>일위대가목록!G149</f>
        <v>0</v>
      </c>
      <c r="J361" s="29">
        <f>TRUNC(I361*D361,1)</f>
        <v>0</v>
      </c>
      <c r="K361" s="26">
        <f t="shared" si="64"/>
        <v>0</v>
      </c>
      <c r="L361" s="29">
        <f t="shared" si="64"/>
        <v>0</v>
      </c>
      <c r="M361" s="23" t="s">
        <v>998</v>
      </c>
      <c r="N361" s="2" t="s">
        <v>361</v>
      </c>
      <c r="O361" s="2" t="s">
        <v>999</v>
      </c>
      <c r="P361" s="2" t="s">
        <v>65</v>
      </c>
      <c r="Q361" s="2" t="s">
        <v>66</v>
      </c>
      <c r="R361" s="2" t="s">
        <v>66</v>
      </c>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2" t="s">
        <v>52</v>
      </c>
      <c r="AW361" s="2" t="s">
        <v>1604</v>
      </c>
      <c r="AX361" s="2" t="s">
        <v>52</v>
      </c>
      <c r="AY361" s="2" t="s">
        <v>52</v>
      </c>
      <c r="AZ361" s="2" t="s">
        <v>52</v>
      </c>
    </row>
    <row r="362" spans="1:52" ht="30" customHeight="1" x14ac:dyDescent="0.3">
      <c r="A362" s="23" t="s">
        <v>979</v>
      </c>
      <c r="B362" s="23" t="s">
        <v>52</v>
      </c>
      <c r="C362" s="23" t="s">
        <v>52</v>
      </c>
      <c r="D362" s="24"/>
      <c r="E362" s="26"/>
      <c r="F362" s="29">
        <f>TRUNC(SUMIF(N359:N361, N358, F359:F361),0)</f>
        <v>0</v>
      </c>
      <c r="G362" s="26"/>
      <c r="H362" s="29">
        <f>TRUNC(SUMIF(N359:N361, N358, H359:H361),0)</f>
        <v>0</v>
      </c>
      <c r="I362" s="26"/>
      <c r="J362" s="29">
        <f>TRUNC(SUMIF(N359:N361, N358, J359:J361),0)</f>
        <v>0</v>
      </c>
      <c r="K362" s="26"/>
      <c r="L362" s="29">
        <f>F362+H362+J362</f>
        <v>0</v>
      </c>
      <c r="M362" s="23" t="s">
        <v>52</v>
      </c>
      <c r="N362" s="2" t="s">
        <v>97</v>
      </c>
      <c r="O362" s="2" t="s">
        <v>97</v>
      </c>
      <c r="P362" s="2" t="s">
        <v>52</v>
      </c>
      <c r="Q362" s="2" t="s">
        <v>52</v>
      </c>
      <c r="R362" s="2" t="s">
        <v>52</v>
      </c>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2" t="s">
        <v>52</v>
      </c>
      <c r="AW362" s="2" t="s">
        <v>52</v>
      </c>
      <c r="AX362" s="2" t="s">
        <v>52</v>
      </c>
      <c r="AY362" s="2" t="s">
        <v>52</v>
      </c>
      <c r="AZ362" s="2" t="s">
        <v>52</v>
      </c>
    </row>
    <row r="363" spans="1:52" ht="30" customHeight="1" x14ac:dyDescent="0.3">
      <c r="A363" s="24"/>
      <c r="B363" s="24"/>
      <c r="C363" s="24"/>
      <c r="D363" s="24"/>
      <c r="E363" s="26"/>
      <c r="F363" s="29"/>
      <c r="G363" s="26"/>
      <c r="H363" s="29"/>
      <c r="I363" s="26"/>
      <c r="J363" s="29"/>
      <c r="K363" s="26"/>
      <c r="L363" s="29"/>
      <c r="M363" s="24"/>
    </row>
    <row r="364" spans="1:52" ht="30" customHeight="1" x14ac:dyDescent="0.3">
      <c r="A364" s="20" t="s">
        <v>1605</v>
      </c>
      <c r="B364" s="21"/>
      <c r="C364" s="21"/>
      <c r="D364" s="21"/>
      <c r="E364" s="25"/>
      <c r="F364" s="28"/>
      <c r="G364" s="25"/>
      <c r="H364" s="28"/>
      <c r="I364" s="25"/>
      <c r="J364" s="28"/>
      <c r="K364" s="25"/>
      <c r="L364" s="28"/>
      <c r="M364" s="22"/>
      <c r="N364" s="1" t="s">
        <v>365</v>
      </c>
    </row>
    <row r="365" spans="1:52" ht="30" customHeight="1" x14ac:dyDescent="0.3">
      <c r="A365" s="23" t="s">
        <v>1594</v>
      </c>
      <c r="B365" s="23" t="s">
        <v>1595</v>
      </c>
      <c r="C365" s="23" t="s">
        <v>70</v>
      </c>
      <c r="D365" s="24">
        <v>1.089</v>
      </c>
      <c r="E365" s="26">
        <f>일위대가목록!E174</f>
        <v>0</v>
      </c>
      <c r="F365" s="29">
        <f>TRUNC(E365*D365,1)</f>
        <v>0</v>
      </c>
      <c r="G365" s="26">
        <f>일위대가목록!F174</f>
        <v>0</v>
      </c>
      <c r="H365" s="29">
        <f>TRUNC(G365*D365,1)</f>
        <v>0</v>
      </c>
      <c r="I365" s="26">
        <f>일위대가목록!G174</f>
        <v>0</v>
      </c>
      <c r="J365" s="29">
        <f>TRUNC(I365*D365,1)</f>
        <v>0</v>
      </c>
      <c r="K365" s="26">
        <f t="shared" ref="K365:L369" si="65">TRUNC(E365+G365+I365,1)</f>
        <v>0</v>
      </c>
      <c r="L365" s="29">
        <f t="shared" si="65"/>
        <v>0</v>
      </c>
      <c r="M365" s="23" t="s">
        <v>1596</v>
      </c>
      <c r="N365" s="2" t="s">
        <v>365</v>
      </c>
      <c r="O365" s="2" t="s">
        <v>1597</v>
      </c>
      <c r="P365" s="2" t="s">
        <v>65</v>
      </c>
      <c r="Q365" s="2" t="s">
        <v>66</v>
      </c>
      <c r="R365" s="2" t="s">
        <v>66</v>
      </c>
      <c r="S365" s="3"/>
      <c r="T365" s="3"/>
      <c r="U365" s="3"/>
      <c r="V365" s="3">
        <v>1</v>
      </c>
      <c r="W365" s="3">
        <v>2</v>
      </c>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2" t="s">
        <v>52</v>
      </c>
      <c r="AW365" s="2" t="s">
        <v>1606</v>
      </c>
      <c r="AX365" s="2" t="s">
        <v>52</v>
      </c>
      <c r="AY365" s="2" t="s">
        <v>52</v>
      </c>
      <c r="AZ365" s="2" t="s">
        <v>52</v>
      </c>
    </row>
    <row r="366" spans="1:52" ht="30" customHeight="1" x14ac:dyDescent="0.3">
      <c r="A366" s="23" t="s">
        <v>1599</v>
      </c>
      <c r="B366" s="23" t="s">
        <v>1600</v>
      </c>
      <c r="C366" s="23" t="s">
        <v>70</v>
      </c>
      <c r="D366" s="24">
        <v>1.089</v>
      </c>
      <c r="E366" s="26">
        <f>일위대가목록!E175</f>
        <v>0</v>
      </c>
      <c r="F366" s="29">
        <f>TRUNC(E366*D366,1)</f>
        <v>0</v>
      </c>
      <c r="G366" s="26">
        <f>일위대가목록!F175</f>
        <v>0</v>
      </c>
      <c r="H366" s="29">
        <f>TRUNC(G366*D366,1)</f>
        <v>0</v>
      </c>
      <c r="I366" s="26">
        <f>일위대가목록!G175</f>
        <v>0</v>
      </c>
      <c r="J366" s="29">
        <f>TRUNC(I366*D366,1)</f>
        <v>0</v>
      </c>
      <c r="K366" s="26">
        <f t="shared" si="65"/>
        <v>0</v>
      </c>
      <c r="L366" s="29">
        <f t="shared" si="65"/>
        <v>0</v>
      </c>
      <c r="M366" s="23" t="s">
        <v>1601</v>
      </c>
      <c r="N366" s="2" t="s">
        <v>365</v>
      </c>
      <c r="O366" s="2" t="s">
        <v>1602</v>
      </c>
      <c r="P366" s="2" t="s">
        <v>65</v>
      </c>
      <c r="Q366" s="2" t="s">
        <v>66</v>
      </c>
      <c r="R366" s="2" t="s">
        <v>66</v>
      </c>
      <c r="S366" s="3"/>
      <c r="T366" s="3"/>
      <c r="U366" s="3"/>
      <c r="V366" s="3">
        <v>1</v>
      </c>
      <c r="W366" s="3">
        <v>2</v>
      </c>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2" t="s">
        <v>52</v>
      </c>
      <c r="AW366" s="2" t="s">
        <v>1607</v>
      </c>
      <c r="AX366" s="2" t="s">
        <v>52</v>
      </c>
      <c r="AY366" s="2" t="s">
        <v>52</v>
      </c>
      <c r="AZ366" s="2" t="s">
        <v>52</v>
      </c>
    </row>
    <row r="367" spans="1:52" ht="30" customHeight="1" x14ac:dyDescent="0.3">
      <c r="A367" s="23" t="s">
        <v>996</v>
      </c>
      <c r="B367" s="23" t="s">
        <v>997</v>
      </c>
      <c r="C367" s="23" t="s">
        <v>62</v>
      </c>
      <c r="D367" s="24">
        <v>18.5</v>
      </c>
      <c r="E367" s="26">
        <f>일위대가목록!E149</f>
        <v>0</v>
      </c>
      <c r="F367" s="29">
        <f>TRUNC(E367*D367,1)</f>
        <v>0</v>
      </c>
      <c r="G367" s="26">
        <f>일위대가목록!F149</f>
        <v>0</v>
      </c>
      <c r="H367" s="29">
        <f>TRUNC(G367*D367,1)</f>
        <v>0</v>
      </c>
      <c r="I367" s="26">
        <f>일위대가목록!G149</f>
        <v>0</v>
      </c>
      <c r="J367" s="29">
        <f>TRUNC(I367*D367,1)</f>
        <v>0</v>
      </c>
      <c r="K367" s="26">
        <f t="shared" si="65"/>
        <v>0</v>
      </c>
      <c r="L367" s="29">
        <f t="shared" si="65"/>
        <v>0</v>
      </c>
      <c r="M367" s="23" t="s">
        <v>998</v>
      </c>
      <c r="N367" s="2" t="s">
        <v>365</v>
      </c>
      <c r="O367" s="2" t="s">
        <v>999</v>
      </c>
      <c r="P367" s="2" t="s">
        <v>65</v>
      </c>
      <c r="Q367" s="2" t="s">
        <v>66</v>
      </c>
      <c r="R367" s="2" t="s">
        <v>66</v>
      </c>
      <c r="S367" s="3"/>
      <c r="T367" s="3"/>
      <c r="U367" s="3"/>
      <c r="V367" s="3">
        <v>1</v>
      </c>
      <c r="W367" s="3">
        <v>2</v>
      </c>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2" t="s">
        <v>52</v>
      </c>
      <c r="AW367" s="2" t="s">
        <v>1608</v>
      </c>
      <c r="AX367" s="2" t="s">
        <v>52</v>
      </c>
      <c r="AY367" s="2" t="s">
        <v>52</v>
      </c>
      <c r="AZ367" s="2" t="s">
        <v>52</v>
      </c>
    </row>
    <row r="368" spans="1:52" ht="30" customHeight="1" x14ac:dyDescent="0.3">
      <c r="A368" s="23" t="s">
        <v>1394</v>
      </c>
      <c r="B368" s="23" t="s">
        <v>1395</v>
      </c>
      <c r="C368" s="23" t="s">
        <v>949</v>
      </c>
      <c r="D368" s="24">
        <v>1</v>
      </c>
      <c r="E368" s="26">
        <f>TRUNC(SUMIF(V365:V369, RIGHTB(O368, 1), F365:F369)*U368, 2)</f>
        <v>0</v>
      </c>
      <c r="F368" s="29">
        <f>TRUNC(E368*D368,1)</f>
        <v>0</v>
      </c>
      <c r="G368" s="26">
        <v>0</v>
      </c>
      <c r="H368" s="29">
        <f>TRUNC(G368*D368,1)</f>
        <v>0</v>
      </c>
      <c r="I368" s="26">
        <v>0</v>
      </c>
      <c r="J368" s="29">
        <f>TRUNC(I368*D368,1)</f>
        <v>0</v>
      </c>
      <c r="K368" s="26">
        <f t="shared" si="65"/>
        <v>0</v>
      </c>
      <c r="L368" s="29">
        <f t="shared" si="65"/>
        <v>0</v>
      </c>
      <c r="M368" s="23" t="s">
        <v>52</v>
      </c>
      <c r="N368" s="2" t="s">
        <v>365</v>
      </c>
      <c r="O368" s="2" t="s">
        <v>1360</v>
      </c>
      <c r="P368" s="2" t="s">
        <v>66</v>
      </c>
      <c r="Q368" s="2" t="s">
        <v>66</v>
      </c>
      <c r="R368" s="2" t="s">
        <v>66</v>
      </c>
      <c r="S368" s="3">
        <v>0</v>
      </c>
      <c r="T368" s="3">
        <v>0</v>
      </c>
      <c r="U368" s="3">
        <v>0.1</v>
      </c>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2" t="s">
        <v>52</v>
      </c>
      <c r="AW368" s="2" t="s">
        <v>1609</v>
      </c>
      <c r="AX368" s="2" t="s">
        <v>52</v>
      </c>
      <c r="AY368" s="2" t="s">
        <v>52</v>
      </c>
      <c r="AZ368" s="2" t="s">
        <v>52</v>
      </c>
    </row>
    <row r="369" spans="1:52" ht="30" customHeight="1" x14ac:dyDescent="0.3">
      <c r="A369" s="23" t="s">
        <v>1358</v>
      </c>
      <c r="B369" s="23" t="s">
        <v>1359</v>
      </c>
      <c r="C369" s="23" t="s">
        <v>949</v>
      </c>
      <c r="D369" s="24">
        <v>1</v>
      </c>
      <c r="E369" s="26">
        <v>0</v>
      </c>
      <c r="F369" s="29">
        <f>TRUNC(E369*D369,1)</f>
        <v>0</v>
      </c>
      <c r="G369" s="26">
        <f>TRUNC(SUMIF(W365:W369, RIGHTB(O369, 1), H365:H369)*U369, 2)</f>
        <v>0</v>
      </c>
      <c r="H369" s="29">
        <f>TRUNC(G369*D369,1)</f>
        <v>0</v>
      </c>
      <c r="I369" s="26">
        <v>0</v>
      </c>
      <c r="J369" s="29">
        <f>TRUNC(I369*D369,1)</f>
        <v>0</v>
      </c>
      <c r="K369" s="26">
        <f t="shared" si="65"/>
        <v>0</v>
      </c>
      <c r="L369" s="29">
        <f t="shared" si="65"/>
        <v>0</v>
      </c>
      <c r="M369" s="23" t="s">
        <v>52</v>
      </c>
      <c r="N369" s="2" t="s">
        <v>365</v>
      </c>
      <c r="O369" s="2" t="s">
        <v>1396</v>
      </c>
      <c r="P369" s="2" t="s">
        <v>66</v>
      </c>
      <c r="Q369" s="2" t="s">
        <v>66</v>
      </c>
      <c r="R369" s="2" t="s">
        <v>66</v>
      </c>
      <c r="S369" s="3">
        <v>1</v>
      </c>
      <c r="T369" s="3">
        <v>1</v>
      </c>
      <c r="U369" s="3">
        <v>0.2</v>
      </c>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2" t="s">
        <v>52</v>
      </c>
      <c r="AW369" s="2" t="s">
        <v>1610</v>
      </c>
      <c r="AX369" s="2" t="s">
        <v>52</v>
      </c>
      <c r="AY369" s="2" t="s">
        <v>52</v>
      </c>
      <c r="AZ369" s="2" t="s">
        <v>52</v>
      </c>
    </row>
    <row r="370" spans="1:52" ht="30" customHeight="1" x14ac:dyDescent="0.3">
      <c r="A370" s="23" t="s">
        <v>979</v>
      </c>
      <c r="B370" s="23" t="s">
        <v>52</v>
      </c>
      <c r="C370" s="23" t="s">
        <v>52</v>
      </c>
      <c r="D370" s="24"/>
      <c r="E370" s="26"/>
      <c r="F370" s="29">
        <f>TRUNC(SUMIF(N365:N369, N364, F365:F369),0)</f>
        <v>0</v>
      </c>
      <c r="G370" s="26"/>
      <c r="H370" s="29">
        <f>TRUNC(SUMIF(N365:N369, N364, H365:H369),0)</f>
        <v>0</v>
      </c>
      <c r="I370" s="26"/>
      <c r="J370" s="29">
        <f>TRUNC(SUMIF(N365:N369, N364, J365:J369),0)</f>
        <v>0</v>
      </c>
      <c r="K370" s="26"/>
      <c r="L370" s="29">
        <f>F370+H370+J370</f>
        <v>0</v>
      </c>
      <c r="M370" s="23" t="s">
        <v>52</v>
      </c>
      <c r="N370" s="2" t="s">
        <v>97</v>
      </c>
      <c r="O370" s="2" t="s">
        <v>97</v>
      </c>
      <c r="P370" s="2" t="s">
        <v>52</v>
      </c>
      <c r="Q370" s="2" t="s">
        <v>52</v>
      </c>
      <c r="R370" s="2" t="s">
        <v>52</v>
      </c>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2" t="s">
        <v>52</v>
      </c>
      <c r="AW370" s="2" t="s">
        <v>52</v>
      </c>
      <c r="AX370" s="2" t="s">
        <v>52</v>
      </c>
      <c r="AY370" s="2" t="s">
        <v>52</v>
      </c>
      <c r="AZ370" s="2" t="s">
        <v>52</v>
      </c>
    </row>
    <row r="371" spans="1:52" ht="30" customHeight="1" x14ac:dyDescent="0.3">
      <c r="A371" s="24"/>
      <c r="B371" s="24"/>
      <c r="C371" s="24"/>
      <c r="D371" s="24"/>
      <c r="E371" s="26"/>
      <c r="F371" s="29"/>
      <c r="G371" s="26"/>
      <c r="H371" s="29"/>
      <c r="I371" s="26"/>
      <c r="J371" s="29"/>
      <c r="K371" s="26"/>
      <c r="L371" s="29"/>
      <c r="M371" s="24"/>
    </row>
    <row r="372" spans="1:52" ht="30" customHeight="1" x14ac:dyDescent="0.3">
      <c r="A372" s="20" t="s">
        <v>1611</v>
      </c>
      <c r="B372" s="21"/>
      <c r="C372" s="21"/>
      <c r="D372" s="21"/>
      <c r="E372" s="25"/>
      <c r="F372" s="28"/>
      <c r="G372" s="25"/>
      <c r="H372" s="28"/>
      <c r="I372" s="25"/>
      <c r="J372" s="28"/>
      <c r="K372" s="25"/>
      <c r="L372" s="28"/>
      <c r="M372" s="22"/>
      <c r="N372" s="1" t="s">
        <v>370</v>
      </c>
    </row>
    <row r="373" spans="1:52" ht="30" customHeight="1" x14ac:dyDescent="0.3">
      <c r="A373" s="23" t="s">
        <v>1594</v>
      </c>
      <c r="B373" s="23" t="s">
        <v>1595</v>
      </c>
      <c r="C373" s="23" t="s">
        <v>70</v>
      </c>
      <c r="D373" s="24">
        <v>0.34200000000000003</v>
      </c>
      <c r="E373" s="26">
        <f>일위대가목록!E174</f>
        <v>0</v>
      </c>
      <c r="F373" s="29">
        <f>TRUNC(E373*D373,1)</f>
        <v>0</v>
      </c>
      <c r="G373" s="26">
        <f>일위대가목록!F174</f>
        <v>0</v>
      </c>
      <c r="H373" s="29">
        <f>TRUNC(G373*D373,1)</f>
        <v>0</v>
      </c>
      <c r="I373" s="26">
        <f>일위대가목록!G174</f>
        <v>0</v>
      </c>
      <c r="J373" s="29">
        <f>TRUNC(I373*D373,1)</f>
        <v>0</v>
      </c>
      <c r="K373" s="26">
        <f t="shared" ref="K373:L375" si="66">TRUNC(E373+G373+I373,1)</f>
        <v>0</v>
      </c>
      <c r="L373" s="29">
        <f t="shared" si="66"/>
        <v>0</v>
      </c>
      <c r="M373" s="23" t="s">
        <v>1596</v>
      </c>
      <c r="N373" s="2" t="s">
        <v>370</v>
      </c>
      <c r="O373" s="2" t="s">
        <v>1597</v>
      </c>
      <c r="P373" s="2" t="s">
        <v>65</v>
      </c>
      <c r="Q373" s="2" t="s">
        <v>66</v>
      </c>
      <c r="R373" s="2" t="s">
        <v>66</v>
      </c>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2" t="s">
        <v>52</v>
      </c>
      <c r="AW373" s="2" t="s">
        <v>1612</v>
      </c>
      <c r="AX373" s="2" t="s">
        <v>52</v>
      </c>
      <c r="AY373" s="2" t="s">
        <v>52</v>
      </c>
      <c r="AZ373" s="2" t="s">
        <v>52</v>
      </c>
    </row>
    <row r="374" spans="1:52" ht="30" customHeight="1" x14ac:dyDescent="0.3">
      <c r="A374" s="23" t="s">
        <v>1599</v>
      </c>
      <c r="B374" s="23" t="s">
        <v>1600</v>
      </c>
      <c r="C374" s="23" t="s">
        <v>70</v>
      </c>
      <c r="D374" s="24">
        <v>0.34200000000000003</v>
      </c>
      <c r="E374" s="26">
        <f>일위대가목록!E175</f>
        <v>0</v>
      </c>
      <c r="F374" s="29">
        <f>TRUNC(E374*D374,1)</f>
        <v>0</v>
      </c>
      <c r="G374" s="26">
        <f>일위대가목록!F175</f>
        <v>0</v>
      </c>
      <c r="H374" s="29">
        <f>TRUNC(G374*D374,1)</f>
        <v>0</v>
      </c>
      <c r="I374" s="26">
        <f>일위대가목록!G175</f>
        <v>0</v>
      </c>
      <c r="J374" s="29">
        <f>TRUNC(I374*D374,1)</f>
        <v>0</v>
      </c>
      <c r="K374" s="26">
        <f t="shared" si="66"/>
        <v>0</v>
      </c>
      <c r="L374" s="29">
        <f t="shared" si="66"/>
        <v>0</v>
      </c>
      <c r="M374" s="23" t="s">
        <v>1601</v>
      </c>
      <c r="N374" s="2" t="s">
        <v>370</v>
      </c>
      <c r="O374" s="2" t="s">
        <v>1602</v>
      </c>
      <c r="P374" s="2" t="s">
        <v>65</v>
      </c>
      <c r="Q374" s="2" t="s">
        <v>66</v>
      </c>
      <c r="R374" s="2" t="s">
        <v>66</v>
      </c>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2" t="s">
        <v>52</v>
      </c>
      <c r="AW374" s="2" t="s">
        <v>1613</v>
      </c>
      <c r="AX374" s="2" t="s">
        <v>52</v>
      </c>
      <c r="AY374" s="2" t="s">
        <v>52</v>
      </c>
      <c r="AZ374" s="2" t="s">
        <v>52</v>
      </c>
    </row>
    <row r="375" spans="1:52" ht="30" customHeight="1" x14ac:dyDescent="0.3">
      <c r="A375" s="23" t="s">
        <v>996</v>
      </c>
      <c r="B375" s="23" t="s">
        <v>997</v>
      </c>
      <c r="C375" s="23" t="s">
        <v>62</v>
      </c>
      <c r="D375" s="24">
        <v>2.35</v>
      </c>
      <c r="E375" s="26">
        <f>일위대가목록!E149</f>
        <v>0</v>
      </c>
      <c r="F375" s="29">
        <f>TRUNC(E375*D375,1)</f>
        <v>0</v>
      </c>
      <c r="G375" s="26">
        <f>일위대가목록!F149</f>
        <v>0</v>
      </c>
      <c r="H375" s="29">
        <f>TRUNC(G375*D375,1)</f>
        <v>0</v>
      </c>
      <c r="I375" s="26">
        <f>일위대가목록!G149</f>
        <v>0</v>
      </c>
      <c r="J375" s="29">
        <f>TRUNC(I375*D375,1)</f>
        <v>0</v>
      </c>
      <c r="K375" s="26">
        <f t="shared" si="66"/>
        <v>0</v>
      </c>
      <c r="L375" s="29">
        <f t="shared" si="66"/>
        <v>0</v>
      </c>
      <c r="M375" s="23" t="s">
        <v>998</v>
      </c>
      <c r="N375" s="2" t="s">
        <v>370</v>
      </c>
      <c r="O375" s="2" t="s">
        <v>999</v>
      </c>
      <c r="P375" s="2" t="s">
        <v>65</v>
      </c>
      <c r="Q375" s="2" t="s">
        <v>66</v>
      </c>
      <c r="R375" s="2" t="s">
        <v>66</v>
      </c>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2" t="s">
        <v>52</v>
      </c>
      <c r="AW375" s="2" t="s">
        <v>1614</v>
      </c>
      <c r="AX375" s="2" t="s">
        <v>52</v>
      </c>
      <c r="AY375" s="2" t="s">
        <v>52</v>
      </c>
      <c r="AZ375" s="2" t="s">
        <v>52</v>
      </c>
    </row>
    <row r="376" spans="1:52" ht="30" customHeight="1" x14ac:dyDescent="0.3">
      <c r="A376" s="23" t="s">
        <v>979</v>
      </c>
      <c r="B376" s="23" t="s">
        <v>52</v>
      </c>
      <c r="C376" s="23" t="s">
        <v>52</v>
      </c>
      <c r="D376" s="24"/>
      <c r="E376" s="26"/>
      <c r="F376" s="29">
        <f>TRUNC(SUMIF(N373:N375, N372, F373:F375),0)</f>
        <v>0</v>
      </c>
      <c r="G376" s="26"/>
      <c r="H376" s="29">
        <f>TRUNC(SUMIF(N373:N375, N372, H373:H375),0)</f>
        <v>0</v>
      </c>
      <c r="I376" s="26"/>
      <c r="J376" s="29">
        <f>TRUNC(SUMIF(N373:N375, N372, J373:J375),0)</f>
        <v>0</v>
      </c>
      <c r="K376" s="26"/>
      <c r="L376" s="29">
        <f>F376+H376+J376</f>
        <v>0</v>
      </c>
      <c r="M376" s="23" t="s">
        <v>52</v>
      </c>
      <c r="N376" s="2" t="s">
        <v>97</v>
      </c>
      <c r="O376" s="2" t="s">
        <v>97</v>
      </c>
      <c r="P376" s="2" t="s">
        <v>52</v>
      </c>
      <c r="Q376" s="2" t="s">
        <v>52</v>
      </c>
      <c r="R376" s="2" t="s">
        <v>52</v>
      </c>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2" t="s">
        <v>52</v>
      </c>
      <c r="AW376" s="2" t="s">
        <v>52</v>
      </c>
      <c r="AX376" s="2" t="s">
        <v>52</v>
      </c>
      <c r="AY376" s="2" t="s">
        <v>52</v>
      </c>
      <c r="AZ376" s="2" t="s">
        <v>52</v>
      </c>
    </row>
    <row r="377" spans="1:52" ht="30" customHeight="1" x14ac:dyDescent="0.3">
      <c r="A377" s="24"/>
      <c r="B377" s="24"/>
      <c r="C377" s="24"/>
      <c r="D377" s="24"/>
      <c r="E377" s="26"/>
      <c r="F377" s="29"/>
      <c r="G377" s="26"/>
      <c r="H377" s="29"/>
      <c r="I377" s="26"/>
      <c r="J377" s="29"/>
      <c r="K377" s="26"/>
      <c r="L377" s="29"/>
      <c r="M377" s="24"/>
    </row>
    <row r="378" spans="1:52" ht="30" customHeight="1" x14ac:dyDescent="0.3">
      <c r="A378" s="20" t="s">
        <v>1615</v>
      </c>
      <c r="B378" s="21"/>
      <c r="C378" s="21"/>
      <c r="D378" s="21"/>
      <c r="E378" s="25"/>
      <c r="F378" s="28"/>
      <c r="G378" s="25"/>
      <c r="H378" s="28"/>
      <c r="I378" s="25"/>
      <c r="J378" s="28"/>
      <c r="K378" s="25"/>
      <c r="L378" s="28"/>
      <c r="M378" s="22"/>
      <c r="N378" s="1" t="s">
        <v>375</v>
      </c>
    </row>
    <row r="379" spans="1:52" ht="30" customHeight="1" x14ac:dyDescent="0.3">
      <c r="A379" s="23" t="s">
        <v>996</v>
      </c>
      <c r="B379" s="23" t="s">
        <v>1616</v>
      </c>
      <c r="C379" s="23" t="s">
        <v>62</v>
      </c>
      <c r="D379" s="24">
        <v>4</v>
      </c>
      <c r="E379" s="26">
        <f>일위대가목록!E176</f>
        <v>0</v>
      </c>
      <c r="F379" s="29">
        <f>TRUNC(E379*D379,1)</f>
        <v>0</v>
      </c>
      <c r="G379" s="26">
        <f>일위대가목록!F176</f>
        <v>0</v>
      </c>
      <c r="H379" s="29">
        <f>TRUNC(G379*D379,1)</f>
        <v>0</v>
      </c>
      <c r="I379" s="26">
        <f>일위대가목록!G176</f>
        <v>0</v>
      </c>
      <c r="J379" s="29">
        <f>TRUNC(I379*D379,1)</f>
        <v>0</v>
      </c>
      <c r="K379" s="26">
        <f>TRUNC(E379+G379+I379,1)</f>
        <v>0</v>
      </c>
      <c r="L379" s="29">
        <f>TRUNC(F379+H379+J379,1)</f>
        <v>0</v>
      </c>
      <c r="M379" s="23" t="s">
        <v>1617</v>
      </c>
      <c r="N379" s="2" t="s">
        <v>375</v>
      </c>
      <c r="O379" s="2" t="s">
        <v>1618</v>
      </c>
      <c r="P379" s="2" t="s">
        <v>65</v>
      </c>
      <c r="Q379" s="2" t="s">
        <v>66</v>
      </c>
      <c r="R379" s="2" t="s">
        <v>66</v>
      </c>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2" t="s">
        <v>52</v>
      </c>
      <c r="AW379" s="2" t="s">
        <v>1619</v>
      </c>
      <c r="AX379" s="2" t="s">
        <v>52</v>
      </c>
      <c r="AY379" s="2" t="s">
        <v>52</v>
      </c>
      <c r="AZ379" s="2" t="s">
        <v>52</v>
      </c>
    </row>
    <row r="380" spans="1:52" ht="30" customHeight="1" x14ac:dyDescent="0.3">
      <c r="A380" s="23" t="s">
        <v>979</v>
      </c>
      <c r="B380" s="23" t="s">
        <v>52</v>
      </c>
      <c r="C380" s="23" t="s">
        <v>52</v>
      </c>
      <c r="D380" s="24"/>
      <c r="E380" s="26"/>
      <c r="F380" s="29">
        <f>TRUNC(SUMIF(N379:N379, N378, F379:F379),0)</f>
        <v>0</v>
      </c>
      <c r="G380" s="26"/>
      <c r="H380" s="29">
        <f>TRUNC(SUMIF(N379:N379, N378, H379:H379),0)</f>
        <v>0</v>
      </c>
      <c r="I380" s="26"/>
      <c r="J380" s="29">
        <f>TRUNC(SUMIF(N379:N379, N378, J379:J379),0)</f>
        <v>0</v>
      </c>
      <c r="K380" s="26"/>
      <c r="L380" s="29">
        <f>F380+H380+J380</f>
        <v>0</v>
      </c>
      <c r="M380" s="23" t="s">
        <v>52</v>
      </c>
      <c r="N380" s="2" t="s">
        <v>97</v>
      </c>
      <c r="O380" s="2" t="s">
        <v>97</v>
      </c>
      <c r="P380" s="2" t="s">
        <v>52</v>
      </c>
      <c r="Q380" s="2" t="s">
        <v>52</v>
      </c>
      <c r="R380" s="2" t="s">
        <v>52</v>
      </c>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2" t="s">
        <v>52</v>
      </c>
      <c r="AW380" s="2" t="s">
        <v>52</v>
      </c>
      <c r="AX380" s="2" t="s">
        <v>52</v>
      </c>
      <c r="AY380" s="2" t="s">
        <v>52</v>
      </c>
      <c r="AZ380" s="2" t="s">
        <v>52</v>
      </c>
    </row>
    <row r="381" spans="1:52" ht="30" customHeight="1" x14ac:dyDescent="0.3">
      <c r="A381" s="24"/>
      <c r="B381" s="24"/>
      <c r="C381" s="24"/>
      <c r="D381" s="24"/>
      <c r="E381" s="26"/>
      <c r="F381" s="29"/>
      <c r="G381" s="26"/>
      <c r="H381" s="29"/>
      <c r="I381" s="26"/>
      <c r="J381" s="29"/>
      <c r="K381" s="26"/>
      <c r="L381" s="29"/>
      <c r="M381" s="24"/>
    </row>
    <row r="382" spans="1:52" ht="30" customHeight="1" x14ac:dyDescent="0.3">
      <c r="A382" s="20" t="s">
        <v>1620</v>
      </c>
      <c r="B382" s="21"/>
      <c r="C382" s="21"/>
      <c r="D382" s="21"/>
      <c r="E382" s="25"/>
      <c r="F382" s="28"/>
      <c r="G382" s="25"/>
      <c r="H382" s="28"/>
      <c r="I382" s="25"/>
      <c r="J382" s="28"/>
      <c r="K382" s="25"/>
      <c r="L382" s="28"/>
      <c r="M382" s="22"/>
      <c r="N382" s="1" t="s">
        <v>380</v>
      </c>
    </row>
    <row r="383" spans="1:52" ht="30" customHeight="1" x14ac:dyDescent="0.3">
      <c r="A383" s="23" t="s">
        <v>996</v>
      </c>
      <c r="B383" s="23" t="s">
        <v>1621</v>
      </c>
      <c r="C383" s="23" t="s">
        <v>62</v>
      </c>
      <c r="D383" s="24">
        <v>4</v>
      </c>
      <c r="E383" s="26">
        <f>일위대가목록!E177</f>
        <v>0</v>
      </c>
      <c r="F383" s="29">
        <f>TRUNC(E383*D383,1)</f>
        <v>0</v>
      </c>
      <c r="G383" s="26">
        <f>일위대가목록!F177</f>
        <v>0</v>
      </c>
      <c r="H383" s="29">
        <f>TRUNC(G383*D383,1)</f>
        <v>0</v>
      </c>
      <c r="I383" s="26">
        <f>일위대가목록!G177</f>
        <v>0</v>
      </c>
      <c r="J383" s="29">
        <f>TRUNC(I383*D383,1)</f>
        <v>0</v>
      </c>
      <c r="K383" s="26">
        <f>TRUNC(E383+G383+I383,1)</f>
        <v>0</v>
      </c>
      <c r="L383" s="29">
        <f>TRUNC(F383+H383+J383,1)</f>
        <v>0</v>
      </c>
      <c r="M383" s="23" t="s">
        <v>1622</v>
      </c>
      <c r="N383" s="2" t="s">
        <v>380</v>
      </c>
      <c r="O383" s="2" t="s">
        <v>1623</v>
      </c>
      <c r="P383" s="2" t="s">
        <v>65</v>
      </c>
      <c r="Q383" s="2" t="s">
        <v>66</v>
      </c>
      <c r="R383" s="2" t="s">
        <v>66</v>
      </c>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2" t="s">
        <v>52</v>
      </c>
      <c r="AW383" s="2" t="s">
        <v>1624</v>
      </c>
      <c r="AX383" s="2" t="s">
        <v>52</v>
      </c>
      <c r="AY383" s="2" t="s">
        <v>52</v>
      </c>
      <c r="AZ383" s="2" t="s">
        <v>52</v>
      </c>
    </row>
    <row r="384" spans="1:52" ht="30" customHeight="1" x14ac:dyDescent="0.3">
      <c r="A384" s="23" t="s">
        <v>979</v>
      </c>
      <c r="B384" s="23" t="s">
        <v>52</v>
      </c>
      <c r="C384" s="23" t="s">
        <v>52</v>
      </c>
      <c r="D384" s="24"/>
      <c r="E384" s="26"/>
      <c r="F384" s="29">
        <f>TRUNC(SUMIF(N383:N383, N382, F383:F383),0)</f>
        <v>0</v>
      </c>
      <c r="G384" s="26"/>
      <c r="H384" s="29">
        <f>TRUNC(SUMIF(N383:N383, N382, H383:H383),0)</f>
        <v>0</v>
      </c>
      <c r="I384" s="26"/>
      <c r="J384" s="29">
        <f>TRUNC(SUMIF(N383:N383, N382, J383:J383),0)</f>
        <v>0</v>
      </c>
      <c r="K384" s="26"/>
      <c r="L384" s="29">
        <f>F384+H384+J384</f>
        <v>0</v>
      </c>
      <c r="M384" s="23" t="s">
        <v>52</v>
      </c>
      <c r="N384" s="2" t="s">
        <v>97</v>
      </c>
      <c r="O384" s="2" t="s">
        <v>97</v>
      </c>
      <c r="P384" s="2" t="s">
        <v>52</v>
      </c>
      <c r="Q384" s="2" t="s">
        <v>52</v>
      </c>
      <c r="R384" s="2" t="s">
        <v>52</v>
      </c>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2" t="s">
        <v>52</v>
      </c>
      <c r="AW384" s="2" t="s">
        <v>52</v>
      </c>
      <c r="AX384" s="2" t="s">
        <v>52</v>
      </c>
      <c r="AY384" s="2" t="s">
        <v>52</v>
      </c>
      <c r="AZ384" s="2" t="s">
        <v>52</v>
      </c>
    </row>
    <row r="385" spans="1:52" ht="30" customHeight="1" x14ac:dyDescent="0.3">
      <c r="A385" s="24"/>
      <c r="B385" s="24"/>
      <c r="C385" s="24"/>
      <c r="D385" s="24"/>
      <c r="E385" s="26"/>
      <c r="F385" s="29"/>
      <c r="G385" s="26"/>
      <c r="H385" s="29"/>
      <c r="I385" s="26"/>
      <c r="J385" s="29"/>
      <c r="K385" s="26"/>
      <c r="L385" s="29"/>
      <c r="M385" s="24"/>
    </row>
    <row r="386" spans="1:52" ht="30" customHeight="1" x14ac:dyDescent="0.3">
      <c r="A386" s="20" t="s">
        <v>1625</v>
      </c>
      <c r="B386" s="21"/>
      <c r="C386" s="21"/>
      <c r="D386" s="21"/>
      <c r="E386" s="25"/>
      <c r="F386" s="28"/>
      <c r="G386" s="25"/>
      <c r="H386" s="28"/>
      <c r="I386" s="25"/>
      <c r="J386" s="28"/>
      <c r="K386" s="25"/>
      <c r="L386" s="28"/>
      <c r="M386" s="22"/>
      <c r="N386" s="1" t="s">
        <v>384</v>
      </c>
    </row>
    <row r="387" spans="1:52" ht="30" customHeight="1" x14ac:dyDescent="0.3">
      <c r="A387" s="23" t="s">
        <v>996</v>
      </c>
      <c r="B387" s="23" t="s">
        <v>1621</v>
      </c>
      <c r="C387" s="23" t="s">
        <v>62</v>
      </c>
      <c r="D387" s="24">
        <v>9.4</v>
      </c>
      <c r="E387" s="26">
        <f>일위대가목록!E177</f>
        <v>0</v>
      </c>
      <c r="F387" s="29">
        <f>TRUNC(E387*D387,1)</f>
        <v>0</v>
      </c>
      <c r="G387" s="26">
        <f>일위대가목록!F177</f>
        <v>0</v>
      </c>
      <c r="H387" s="29">
        <f>TRUNC(G387*D387,1)</f>
        <v>0</v>
      </c>
      <c r="I387" s="26">
        <f>일위대가목록!G177</f>
        <v>0</v>
      </c>
      <c r="J387" s="29">
        <f>TRUNC(I387*D387,1)</f>
        <v>0</v>
      </c>
      <c r="K387" s="26">
        <f>TRUNC(E387+G387+I387,1)</f>
        <v>0</v>
      </c>
      <c r="L387" s="29">
        <f>TRUNC(F387+H387+J387,1)</f>
        <v>0</v>
      </c>
      <c r="M387" s="23" t="s">
        <v>1622</v>
      </c>
      <c r="N387" s="2" t="s">
        <v>384</v>
      </c>
      <c r="O387" s="2" t="s">
        <v>1623</v>
      </c>
      <c r="P387" s="2" t="s">
        <v>65</v>
      </c>
      <c r="Q387" s="2" t="s">
        <v>66</v>
      </c>
      <c r="R387" s="2" t="s">
        <v>66</v>
      </c>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2" t="s">
        <v>52</v>
      </c>
      <c r="AW387" s="2" t="s">
        <v>1626</v>
      </c>
      <c r="AX387" s="2" t="s">
        <v>52</v>
      </c>
      <c r="AY387" s="2" t="s">
        <v>52</v>
      </c>
      <c r="AZ387" s="2" t="s">
        <v>52</v>
      </c>
    </row>
    <row r="388" spans="1:52" ht="30" customHeight="1" x14ac:dyDescent="0.3">
      <c r="A388" s="23" t="s">
        <v>979</v>
      </c>
      <c r="B388" s="23" t="s">
        <v>52</v>
      </c>
      <c r="C388" s="23" t="s">
        <v>52</v>
      </c>
      <c r="D388" s="24"/>
      <c r="E388" s="26"/>
      <c r="F388" s="29">
        <f>TRUNC(SUMIF(N387:N387, N386, F387:F387),0)</f>
        <v>0</v>
      </c>
      <c r="G388" s="26"/>
      <c r="H388" s="29">
        <f>TRUNC(SUMIF(N387:N387, N386, H387:H387),0)</f>
        <v>0</v>
      </c>
      <c r="I388" s="26"/>
      <c r="J388" s="29">
        <f>TRUNC(SUMIF(N387:N387, N386, J387:J387),0)</f>
        <v>0</v>
      </c>
      <c r="K388" s="26"/>
      <c r="L388" s="29">
        <f>F388+H388+J388</f>
        <v>0</v>
      </c>
      <c r="M388" s="23" t="s">
        <v>52</v>
      </c>
      <c r="N388" s="2" t="s">
        <v>97</v>
      </c>
      <c r="O388" s="2" t="s">
        <v>97</v>
      </c>
      <c r="P388" s="2" t="s">
        <v>52</v>
      </c>
      <c r="Q388" s="2" t="s">
        <v>52</v>
      </c>
      <c r="R388" s="2" t="s">
        <v>52</v>
      </c>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2" t="s">
        <v>52</v>
      </c>
      <c r="AW388" s="2" t="s">
        <v>52</v>
      </c>
      <c r="AX388" s="2" t="s">
        <v>52</v>
      </c>
      <c r="AY388" s="2" t="s">
        <v>52</v>
      </c>
      <c r="AZ388" s="2" t="s">
        <v>52</v>
      </c>
    </row>
    <row r="389" spans="1:52" ht="30" customHeight="1" x14ac:dyDescent="0.3">
      <c r="A389" s="24"/>
      <c r="B389" s="24"/>
      <c r="C389" s="24"/>
      <c r="D389" s="24"/>
      <c r="E389" s="26"/>
      <c r="F389" s="29"/>
      <c r="G389" s="26"/>
      <c r="H389" s="29"/>
      <c r="I389" s="26"/>
      <c r="J389" s="29"/>
      <c r="K389" s="26"/>
      <c r="L389" s="29"/>
      <c r="M389" s="24"/>
    </row>
    <row r="390" spans="1:52" ht="30" customHeight="1" x14ac:dyDescent="0.3">
      <c r="A390" s="20" t="s">
        <v>1627</v>
      </c>
      <c r="B390" s="21"/>
      <c r="C390" s="21"/>
      <c r="D390" s="21"/>
      <c r="E390" s="25"/>
      <c r="F390" s="28"/>
      <c r="G390" s="25"/>
      <c r="H390" s="28"/>
      <c r="I390" s="25"/>
      <c r="J390" s="28"/>
      <c r="K390" s="25"/>
      <c r="L390" s="28"/>
      <c r="M390" s="22"/>
      <c r="N390" s="1" t="s">
        <v>388</v>
      </c>
    </row>
    <row r="391" spans="1:52" ht="30" customHeight="1" x14ac:dyDescent="0.3">
      <c r="A391" s="23" t="s">
        <v>996</v>
      </c>
      <c r="B391" s="23" t="s">
        <v>997</v>
      </c>
      <c r="C391" s="23" t="s">
        <v>62</v>
      </c>
      <c r="D391" s="24">
        <v>4</v>
      </c>
      <c r="E391" s="26">
        <f>일위대가목록!E149</f>
        <v>0</v>
      </c>
      <c r="F391" s="29">
        <f>TRUNC(E391*D391,1)</f>
        <v>0</v>
      </c>
      <c r="G391" s="26">
        <f>일위대가목록!F149</f>
        <v>0</v>
      </c>
      <c r="H391" s="29">
        <f>TRUNC(G391*D391,1)</f>
        <v>0</v>
      </c>
      <c r="I391" s="26">
        <f>일위대가목록!G149</f>
        <v>0</v>
      </c>
      <c r="J391" s="29">
        <f>TRUNC(I391*D391,1)</f>
        <v>0</v>
      </c>
      <c r="K391" s="26">
        <f>TRUNC(E391+G391+I391,1)</f>
        <v>0</v>
      </c>
      <c r="L391" s="29">
        <f>TRUNC(F391+H391+J391,1)</f>
        <v>0</v>
      </c>
      <c r="M391" s="23" t="s">
        <v>998</v>
      </c>
      <c r="N391" s="2" t="s">
        <v>388</v>
      </c>
      <c r="O391" s="2" t="s">
        <v>999</v>
      </c>
      <c r="P391" s="2" t="s">
        <v>65</v>
      </c>
      <c r="Q391" s="2" t="s">
        <v>66</v>
      </c>
      <c r="R391" s="2" t="s">
        <v>66</v>
      </c>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2" t="s">
        <v>52</v>
      </c>
      <c r="AW391" s="2" t="s">
        <v>1628</v>
      </c>
      <c r="AX391" s="2" t="s">
        <v>52</v>
      </c>
      <c r="AY391" s="2" t="s">
        <v>52</v>
      </c>
      <c r="AZ391" s="2" t="s">
        <v>52</v>
      </c>
    </row>
    <row r="392" spans="1:52" ht="30" customHeight="1" x14ac:dyDescent="0.3">
      <c r="A392" s="23" t="s">
        <v>979</v>
      </c>
      <c r="B392" s="23" t="s">
        <v>52</v>
      </c>
      <c r="C392" s="23" t="s">
        <v>52</v>
      </c>
      <c r="D392" s="24"/>
      <c r="E392" s="26"/>
      <c r="F392" s="29">
        <f>TRUNC(SUMIF(N391:N391, N390, F391:F391),0)</f>
        <v>0</v>
      </c>
      <c r="G392" s="26"/>
      <c r="H392" s="29">
        <f>TRUNC(SUMIF(N391:N391, N390, H391:H391),0)</f>
        <v>0</v>
      </c>
      <c r="I392" s="26"/>
      <c r="J392" s="29">
        <f>TRUNC(SUMIF(N391:N391, N390, J391:J391),0)</f>
        <v>0</v>
      </c>
      <c r="K392" s="26"/>
      <c r="L392" s="29">
        <f>F392+H392+J392</f>
        <v>0</v>
      </c>
      <c r="M392" s="23" t="s">
        <v>52</v>
      </c>
      <c r="N392" s="2" t="s">
        <v>97</v>
      </c>
      <c r="O392" s="2" t="s">
        <v>97</v>
      </c>
      <c r="P392" s="2" t="s">
        <v>52</v>
      </c>
      <c r="Q392" s="2" t="s">
        <v>52</v>
      </c>
      <c r="R392" s="2" t="s">
        <v>52</v>
      </c>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2" t="s">
        <v>52</v>
      </c>
      <c r="AW392" s="2" t="s">
        <v>52</v>
      </c>
      <c r="AX392" s="2" t="s">
        <v>52</v>
      </c>
      <c r="AY392" s="2" t="s">
        <v>52</v>
      </c>
      <c r="AZ392" s="2" t="s">
        <v>52</v>
      </c>
    </row>
    <row r="393" spans="1:52" ht="30" customHeight="1" x14ac:dyDescent="0.3">
      <c r="A393" s="24"/>
      <c r="B393" s="24"/>
      <c r="C393" s="24"/>
      <c r="D393" s="24"/>
      <c r="E393" s="26"/>
      <c r="F393" s="29"/>
      <c r="G393" s="26"/>
      <c r="H393" s="29"/>
      <c r="I393" s="26"/>
      <c r="J393" s="29"/>
      <c r="K393" s="26"/>
      <c r="L393" s="29"/>
      <c r="M393" s="24"/>
    </row>
    <row r="394" spans="1:52" ht="30" customHeight="1" x14ac:dyDescent="0.3">
      <c r="A394" s="20" t="s">
        <v>1629</v>
      </c>
      <c r="B394" s="21"/>
      <c r="C394" s="21"/>
      <c r="D394" s="21"/>
      <c r="E394" s="25"/>
      <c r="F394" s="28"/>
      <c r="G394" s="25"/>
      <c r="H394" s="28"/>
      <c r="I394" s="25"/>
      <c r="J394" s="28"/>
      <c r="K394" s="25"/>
      <c r="L394" s="28"/>
      <c r="M394" s="22"/>
      <c r="N394" s="1" t="s">
        <v>392</v>
      </c>
    </row>
    <row r="395" spans="1:52" ht="30" customHeight="1" x14ac:dyDescent="0.3">
      <c r="A395" s="23" t="s">
        <v>996</v>
      </c>
      <c r="B395" s="23" t="s">
        <v>997</v>
      </c>
      <c r="C395" s="23" t="s">
        <v>62</v>
      </c>
      <c r="D395" s="24">
        <v>8.6</v>
      </c>
      <c r="E395" s="26">
        <f>일위대가목록!E149</f>
        <v>0</v>
      </c>
      <c r="F395" s="29">
        <f>TRUNC(E395*D395,1)</f>
        <v>0</v>
      </c>
      <c r="G395" s="26">
        <f>일위대가목록!F149</f>
        <v>0</v>
      </c>
      <c r="H395" s="29">
        <f>TRUNC(G395*D395,1)</f>
        <v>0</v>
      </c>
      <c r="I395" s="26">
        <f>일위대가목록!G149</f>
        <v>0</v>
      </c>
      <c r="J395" s="29">
        <f>TRUNC(I395*D395,1)</f>
        <v>0</v>
      </c>
      <c r="K395" s="26">
        <f>TRUNC(E395+G395+I395,1)</f>
        <v>0</v>
      </c>
      <c r="L395" s="29">
        <f>TRUNC(F395+H395+J395,1)</f>
        <v>0</v>
      </c>
      <c r="M395" s="23" t="s">
        <v>998</v>
      </c>
      <c r="N395" s="2" t="s">
        <v>392</v>
      </c>
      <c r="O395" s="2" t="s">
        <v>999</v>
      </c>
      <c r="P395" s="2" t="s">
        <v>65</v>
      </c>
      <c r="Q395" s="2" t="s">
        <v>66</v>
      </c>
      <c r="R395" s="2" t="s">
        <v>66</v>
      </c>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2" t="s">
        <v>52</v>
      </c>
      <c r="AW395" s="2" t="s">
        <v>1630</v>
      </c>
      <c r="AX395" s="2" t="s">
        <v>52</v>
      </c>
      <c r="AY395" s="2" t="s">
        <v>52</v>
      </c>
      <c r="AZ395" s="2" t="s">
        <v>52</v>
      </c>
    </row>
    <row r="396" spans="1:52" ht="30" customHeight="1" x14ac:dyDescent="0.3">
      <c r="A396" s="23" t="s">
        <v>979</v>
      </c>
      <c r="B396" s="23" t="s">
        <v>52</v>
      </c>
      <c r="C396" s="23" t="s">
        <v>52</v>
      </c>
      <c r="D396" s="24"/>
      <c r="E396" s="26"/>
      <c r="F396" s="29">
        <f>TRUNC(SUMIF(N395:N395, N394, F395:F395),0)</f>
        <v>0</v>
      </c>
      <c r="G396" s="26"/>
      <c r="H396" s="29">
        <f>TRUNC(SUMIF(N395:N395, N394, H395:H395),0)</f>
        <v>0</v>
      </c>
      <c r="I396" s="26"/>
      <c r="J396" s="29">
        <f>TRUNC(SUMIF(N395:N395, N394, J395:J395),0)</f>
        <v>0</v>
      </c>
      <c r="K396" s="26"/>
      <c r="L396" s="29">
        <f>F396+H396+J396</f>
        <v>0</v>
      </c>
      <c r="M396" s="23" t="s">
        <v>52</v>
      </c>
      <c r="N396" s="2" t="s">
        <v>97</v>
      </c>
      <c r="O396" s="2" t="s">
        <v>97</v>
      </c>
      <c r="P396" s="2" t="s">
        <v>52</v>
      </c>
      <c r="Q396" s="2" t="s">
        <v>52</v>
      </c>
      <c r="R396" s="2" t="s">
        <v>52</v>
      </c>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2" t="s">
        <v>52</v>
      </c>
      <c r="AW396" s="2" t="s">
        <v>52</v>
      </c>
      <c r="AX396" s="2" t="s">
        <v>52</v>
      </c>
      <c r="AY396" s="2" t="s">
        <v>52</v>
      </c>
      <c r="AZ396" s="2" t="s">
        <v>52</v>
      </c>
    </row>
    <row r="397" spans="1:52" ht="30" customHeight="1" x14ac:dyDescent="0.3">
      <c r="A397" s="24"/>
      <c r="B397" s="24"/>
      <c r="C397" s="24"/>
      <c r="D397" s="24"/>
      <c r="E397" s="26"/>
      <c r="F397" s="29"/>
      <c r="G397" s="26"/>
      <c r="H397" s="29"/>
      <c r="I397" s="26"/>
      <c r="J397" s="29"/>
      <c r="K397" s="26"/>
      <c r="L397" s="29"/>
      <c r="M397" s="24"/>
    </row>
    <row r="398" spans="1:52" ht="30" customHeight="1" x14ac:dyDescent="0.3">
      <c r="A398" s="20" t="s">
        <v>1631</v>
      </c>
      <c r="B398" s="21"/>
      <c r="C398" s="21"/>
      <c r="D398" s="21"/>
      <c r="E398" s="25"/>
      <c r="F398" s="28"/>
      <c r="G398" s="25"/>
      <c r="H398" s="28"/>
      <c r="I398" s="25"/>
      <c r="J398" s="28"/>
      <c r="K398" s="25"/>
      <c r="L398" s="28"/>
      <c r="M398" s="22"/>
      <c r="N398" s="1" t="s">
        <v>396</v>
      </c>
    </row>
    <row r="399" spans="1:52" ht="30" customHeight="1" x14ac:dyDescent="0.3">
      <c r="A399" s="23" t="s">
        <v>996</v>
      </c>
      <c r="B399" s="23" t="s">
        <v>997</v>
      </c>
      <c r="C399" s="23" t="s">
        <v>62</v>
      </c>
      <c r="D399" s="24">
        <v>9.4</v>
      </c>
      <c r="E399" s="26">
        <f>일위대가목록!E149</f>
        <v>0</v>
      </c>
      <c r="F399" s="29">
        <f>TRUNC(E399*D399,1)</f>
        <v>0</v>
      </c>
      <c r="G399" s="26">
        <f>일위대가목록!F149</f>
        <v>0</v>
      </c>
      <c r="H399" s="29">
        <f>TRUNC(G399*D399,1)</f>
        <v>0</v>
      </c>
      <c r="I399" s="26">
        <f>일위대가목록!G149</f>
        <v>0</v>
      </c>
      <c r="J399" s="29">
        <f>TRUNC(I399*D399,1)</f>
        <v>0</v>
      </c>
      <c r="K399" s="26">
        <f>TRUNC(E399+G399+I399,1)</f>
        <v>0</v>
      </c>
      <c r="L399" s="29">
        <f>TRUNC(F399+H399+J399,1)</f>
        <v>0</v>
      </c>
      <c r="M399" s="23" t="s">
        <v>998</v>
      </c>
      <c r="N399" s="2" t="s">
        <v>396</v>
      </c>
      <c r="O399" s="2" t="s">
        <v>999</v>
      </c>
      <c r="P399" s="2" t="s">
        <v>65</v>
      </c>
      <c r="Q399" s="2" t="s">
        <v>66</v>
      </c>
      <c r="R399" s="2" t="s">
        <v>66</v>
      </c>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2" t="s">
        <v>52</v>
      </c>
      <c r="AW399" s="2" t="s">
        <v>1632</v>
      </c>
      <c r="AX399" s="2" t="s">
        <v>52</v>
      </c>
      <c r="AY399" s="2" t="s">
        <v>52</v>
      </c>
      <c r="AZ399" s="2" t="s">
        <v>52</v>
      </c>
    </row>
    <row r="400" spans="1:52" ht="30" customHeight="1" x14ac:dyDescent="0.3">
      <c r="A400" s="23" t="s">
        <v>979</v>
      </c>
      <c r="B400" s="23" t="s">
        <v>52</v>
      </c>
      <c r="C400" s="23" t="s">
        <v>52</v>
      </c>
      <c r="D400" s="24"/>
      <c r="E400" s="26"/>
      <c r="F400" s="29">
        <f>TRUNC(SUMIF(N399:N399, N398, F399:F399),0)</f>
        <v>0</v>
      </c>
      <c r="G400" s="26"/>
      <c r="H400" s="29">
        <f>TRUNC(SUMIF(N399:N399, N398, H399:H399),0)</f>
        <v>0</v>
      </c>
      <c r="I400" s="26"/>
      <c r="J400" s="29">
        <f>TRUNC(SUMIF(N399:N399, N398, J399:J399),0)</f>
        <v>0</v>
      </c>
      <c r="K400" s="26"/>
      <c r="L400" s="29">
        <f>F400+H400+J400</f>
        <v>0</v>
      </c>
      <c r="M400" s="23" t="s">
        <v>52</v>
      </c>
      <c r="N400" s="2" t="s">
        <v>97</v>
      </c>
      <c r="O400" s="2" t="s">
        <v>97</v>
      </c>
      <c r="P400" s="2" t="s">
        <v>52</v>
      </c>
      <c r="Q400" s="2" t="s">
        <v>52</v>
      </c>
      <c r="R400" s="2" t="s">
        <v>52</v>
      </c>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2" t="s">
        <v>52</v>
      </c>
      <c r="AW400" s="2" t="s">
        <v>52</v>
      </c>
      <c r="AX400" s="2" t="s">
        <v>52</v>
      </c>
      <c r="AY400" s="2" t="s">
        <v>52</v>
      </c>
      <c r="AZ400" s="2" t="s">
        <v>52</v>
      </c>
    </row>
    <row r="401" spans="1:52" ht="30" customHeight="1" x14ac:dyDescent="0.3">
      <c r="A401" s="24"/>
      <c r="B401" s="24"/>
      <c r="C401" s="24"/>
      <c r="D401" s="24"/>
      <c r="E401" s="26"/>
      <c r="F401" s="29"/>
      <c r="G401" s="26"/>
      <c r="H401" s="29"/>
      <c r="I401" s="26"/>
      <c r="J401" s="29"/>
      <c r="K401" s="26"/>
      <c r="L401" s="29"/>
      <c r="M401" s="24"/>
    </row>
    <row r="402" spans="1:52" ht="30" customHeight="1" x14ac:dyDescent="0.3">
      <c r="A402" s="20" t="s">
        <v>1633</v>
      </c>
      <c r="B402" s="21"/>
      <c r="C402" s="21"/>
      <c r="D402" s="21"/>
      <c r="E402" s="25"/>
      <c r="F402" s="28"/>
      <c r="G402" s="25"/>
      <c r="H402" s="28"/>
      <c r="I402" s="25"/>
      <c r="J402" s="28"/>
      <c r="K402" s="25"/>
      <c r="L402" s="28"/>
      <c r="M402" s="22"/>
      <c r="N402" s="1" t="s">
        <v>400</v>
      </c>
    </row>
    <row r="403" spans="1:52" ht="30" customHeight="1" x14ac:dyDescent="0.3">
      <c r="A403" s="23" t="s">
        <v>996</v>
      </c>
      <c r="B403" s="23" t="s">
        <v>997</v>
      </c>
      <c r="C403" s="23" t="s">
        <v>62</v>
      </c>
      <c r="D403" s="24">
        <v>8.4</v>
      </c>
      <c r="E403" s="26">
        <f>일위대가목록!E149</f>
        <v>0</v>
      </c>
      <c r="F403" s="29">
        <f>TRUNC(E403*D403,1)</f>
        <v>0</v>
      </c>
      <c r="G403" s="26">
        <f>일위대가목록!F149</f>
        <v>0</v>
      </c>
      <c r="H403" s="29">
        <f>TRUNC(G403*D403,1)</f>
        <v>0</v>
      </c>
      <c r="I403" s="26">
        <f>일위대가목록!G149</f>
        <v>0</v>
      </c>
      <c r="J403" s="29">
        <f>TRUNC(I403*D403,1)</f>
        <v>0</v>
      </c>
      <c r="K403" s="26">
        <f>TRUNC(E403+G403+I403,1)</f>
        <v>0</v>
      </c>
      <c r="L403" s="29">
        <f>TRUNC(F403+H403+J403,1)</f>
        <v>0</v>
      </c>
      <c r="M403" s="23" t="s">
        <v>998</v>
      </c>
      <c r="N403" s="2" t="s">
        <v>400</v>
      </c>
      <c r="O403" s="2" t="s">
        <v>999</v>
      </c>
      <c r="P403" s="2" t="s">
        <v>65</v>
      </c>
      <c r="Q403" s="2" t="s">
        <v>66</v>
      </c>
      <c r="R403" s="2" t="s">
        <v>66</v>
      </c>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2" t="s">
        <v>52</v>
      </c>
      <c r="AW403" s="2" t="s">
        <v>1634</v>
      </c>
      <c r="AX403" s="2" t="s">
        <v>52</v>
      </c>
      <c r="AY403" s="2" t="s">
        <v>52</v>
      </c>
      <c r="AZ403" s="2" t="s">
        <v>52</v>
      </c>
    </row>
    <row r="404" spans="1:52" ht="30" customHeight="1" x14ac:dyDescent="0.3">
      <c r="A404" s="23" t="s">
        <v>979</v>
      </c>
      <c r="B404" s="23" t="s">
        <v>52</v>
      </c>
      <c r="C404" s="23" t="s">
        <v>52</v>
      </c>
      <c r="D404" s="24"/>
      <c r="E404" s="26"/>
      <c r="F404" s="29">
        <f>TRUNC(SUMIF(N403:N403, N402, F403:F403),0)</f>
        <v>0</v>
      </c>
      <c r="G404" s="26"/>
      <c r="H404" s="29">
        <f>TRUNC(SUMIF(N403:N403, N402, H403:H403),0)</f>
        <v>0</v>
      </c>
      <c r="I404" s="26"/>
      <c r="J404" s="29">
        <f>TRUNC(SUMIF(N403:N403, N402, J403:J403),0)</f>
        <v>0</v>
      </c>
      <c r="K404" s="26"/>
      <c r="L404" s="29">
        <f>F404+H404+J404</f>
        <v>0</v>
      </c>
      <c r="M404" s="23" t="s">
        <v>52</v>
      </c>
      <c r="N404" s="2" t="s">
        <v>97</v>
      </c>
      <c r="O404" s="2" t="s">
        <v>97</v>
      </c>
      <c r="P404" s="2" t="s">
        <v>52</v>
      </c>
      <c r="Q404" s="2" t="s">
        <v>52</v>
      </c>
      <c r="R404" s="2" t="s">
        <v>52</v>
      </c>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2" t="s">
        <v>52</v>
      </c>
      <c r="AW404" s="2" t="s">
        <v>52</v>
      </c>
      <c r="AX404" s="2" t="s">
        <v>52</v>
      </c>
      <c r="AY404" s="2" t="s">
        <v>52</v>
      </c>
      <c r="AZ404" s="2" t="s">
        <v>52</v>
      </c>
    </row>
    <row r="405" spans="1:52" ht="30" customHeight="1" x14ac:dyDescent="0.3">
      <c r="A405" s="24"/>
      <c r="B405" s="24"/>
      <c r="C405" s="24"/>
      <c r="D405" s="24"/>
      <c r="E405" s="26"/>
      <c r="F405" s="29"/>
      <c r="G405" s="26"/>
      <c r="H405" s="29"/>
      <c r="I405" s="26"/>
      <c r="J405" s="29"/>
      <c r="K405" s="26"/>
      <c r="L405" s="29"/>
      <c r="M405" s="24"/>
    </row>
    <row r="406" spans="1:52" ht="30" customHeight="1" x14ac:dyDescent="0.3">
      <c r="A406" s="20" t="s">
        <v>1635</v>
      </c>
      <c r="B406" s="21"/>
      <c r="C406" s="21"/>
      <c r="D406" s="21"/>
      <c r="E406" s="25"/>
      <c r="F406" s="28"/>
      <c r="G406" s="25"/>
      <c r="H406" s="28"/>
      <c r="I406" s="25"/>
      <c r="J406" s="28"/>
      <c r="K406" s="25"/>
      <c r="L406" s="28"/>
      <c r="M406" s="22"/>
      <c r="N406" s="1" t="s">
        <v>404</v>
      </c>
    </row>
    <row r="407" spans="1:52" ht="30" customHeight="1" x14ac:dyDescent="0.3">
      <c r="A407" s="23" t="s">
        <v>996</v>
      </c>
      <c r="B407" s="23" t="s">
        <v>997</v>
      </c>
      <c r="C407" s="23" t="s">
        <v>62</v>
      </c>
      <c r="D407" s="24">
        <v>10.4</v>
      </c>
      <c r="E407" s="26">
        <f>일위대가목록!E149</f>
        <v>0</v>
      </c>
      <c r="F407" s="29">
        <f>TRUNC(E407*D407,1)</f>
        <v>0</v>
      </c>
      <c r="G407" s="26">
        <f>일위대가목록!F149</f>
        <v>0</v>
      </c>
      <c r="H407" s="29">
        <f>TRUNC(G407*D407,1)</f>
        <v>0</v>
      </c>
      <c r="I407" s="26">
        <f>일위대가목록!G149</f>
        <v>0</v>
      </c>
      <c r="J407" s="29">
        <f>TRUNC(I407*D407,1)</f>
        <v>0</v>
      </c>
      <c r="K407" s="26">
        <f>TRUNC(E407+G407+I407,1)</f>
        <v>0</v>
      </c>
      <c r="L407" s="29">
        <f>TRUNC(F407+H407+J407,1)</f>
        <v>0</v>
      </c>
      <c r="M407" s="23" t="s">
        <v>998</v>
      </c>
      <c r="N407" s="2" t="s">
        <v>404</v>
      </c>
      <c r="O407" s="2" t="s">
        <v>999</v>
      </c>
      <c r="P407" s="2" t="s">
        <v>65</v>
      </c>
      <c r="Q407" s="2" t="s">
        <v>66</v>
      </c>
      <c r="R407" s="2" t="s">
        <v>66</v>
      </c>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2" t="s">
        <v>52</v>
      </c>
      <c r="AW407" s="2" t="s">
        <v>1636</v>
      </c>
      <c r="AX407" s="2" t="s">
        <v>52</v>
      </c>
      <c r="AY407" s="2" t="s">
        <v>52</v>
      </c>
      <c r="AZ407" s="2" t="s">
        <v>52</v>
      </c>
    </row>
    <row r="408" spans="1:52" ht="30" customHeight="1" x14ac:dyDescent="0.3">
      <c r="A408" s="23" t="s">
        <v>979</v>
      </c>
      <c r="B408" s="23" t="s">
        <v>52</v>
      </c>
      <c r="C408" s="23" t="s">
        <v>52</v>
      </c>
      <c r="D408" s="24"/>
      <c r="E408" s="26"/>
      <c r="F408" s="29">
        <f>TRUNC(SUMIF(N407:N407, N406, F407:F407),0)</f>
        <v>0</v>
      </c>
      <c r="G408" s="26"/>
      <c r="H408" s="29">
        <f>TRUNC(SUMIF(N407:N407, N406, H407:H407),0)</f>
        <v>0</v>
      </c>
      <c r="I408" s="26"/>
      <c r="J408" s="29">
        <f>TRUNC(SUMIF(N407:N407, N406, J407:J407),0)</f>
        <v>0</v>
      </c>
      <c r="K408" s="26"/>
      <c r="L408" s="29">
        <f>F408+H408+J408</f>
        <v>0</v>
      </c>
      <c r="M408" s="23" t="s">
        <v>52</v>
      </c>
      <c r="N408" s="2" t="s">
        <v>97</v>
      </c>
      <c r="O408" s="2" t="s">
        <v>97</v>
      </c>
      <c r="P408" s="2" t="s">
        <v>52</v>
      </c>
      <c r="Q408" s="2" t="s">
        <v>52</v>
      </c>
      <c r="R408" s="2" t="s">
        <v>52</v>
      </c>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2" t="s">
        <v>52</v>
      </c>
      <c r="AW408" s="2" t="s">
        <v>52</v>
      </c>
      <c r="AX408" s="2" t="s">
        <v>52</v>
      </c>
      <c r="AY408" s="2" t="s">
        <v>52</v>
      </c>
      <c r="AZ408" s="2" t="s">
        <v>52</v>
      </c>
    </row>
    <row r="409" spans="1:52" ht="30" customHeight="1" x14ac:dyDescent="0.3">
      <c r="A409" s="24"/>
      <c r="B409" s="24"/>
      <c r="C409" s="24"/>
      <c r="D409" s="24"/>
      <c r="E409" s="26"/>
      <c r="F409" s="29"/>
      <c r="G409" s="26"/>
      <c r="H409" s="29"/>
      <c r="I409" s="26"/>
      <c r="J409" s="29"/>
      <c r="K409" s="26"/>
      <c r="L409" s="29"/>
      <c r="M409" s="24"/>
    </row>
    <row r="410" spans="1:52" ht="30" customHeight="1" x14ac:dyDescent="0.3">
      <c r="A410" s="20" t="s">
        <v>1637</v>
      </c>
      <c r="B410" s="21"/>
      <c r="C410" s="21"/>
      <c r="D410" s="21"/>
      <c r="E410" s="25"/>
      <c r="F410" s="28"/>
      <c r="G410" s="25"/>
      <c r="H410" s="28"/>
      <c r="I410" s="25"/>
      <c r="J410" s="28"/>
      <c r="K410" s="25"/>
      <c r="L410" s="28"/>
      <c r="M410" s="22"/>
      <c r="N410" s="1" t="s">
        <v>409</v>
      </c>
    </row>
    <row r="411" spans="1:52" ht="30" customHeight="1" x14ac:dyDescent="0.3">
      <c r="A411" s="23" t="s">
        <v>1638</v>
      </c>
      <c r="B411" s="23" t="s">
        <v>1639</v>
      </c>
      <c r="C411" s="23" t="s">
        <v>897</v>
      </c>
      <c r="D411" s="24">
        <v>10.362</v>
      </c>
      <c r="E411" s="26">
        <f>단가대비표!O33</f>
        <v>0</v>
      </c>
      <c r="F411" s="29">
        <f>TRUNC(E411*D411,1)</f>
        <v>0</v>
      </c>
      <c r="G411" s="26">
        <f>단가대비표!P33</f>
        <v>0</v>
      </c>
      <c r="H411" s="29">
        <f>TRUNC(G411*D411,1)</f>
        <v>0</v>
      </c>
      <c r="I411" s="26">
        <f>단가대비표!V33</f>
        <v>0</v>
      </c>
      <c r="J411" s="29">
        <f>TRUNC(I411*D411,1)</f>
        <v>0</v>
      </c>
      <c r="K411" s="26">
        <f t="shared" ref="K411:L414" si="67">TRUNC(E411+G411+I411,1)</f>
        <v>0</v>
      </c>
      <c r="L411" s="29">
        <f t="shared" si="67"/>
        <v>0</v>
      </c>
      <c r="M411" s="23" t="s">
        <v>1640</v>
      </c>
      <c r="N411" s="2" t="s">
        <v>409</v>
      </c>
      <c r="O411" s="2" t="s">
        <v>1641</v>
      </c>
      <c r="P411" s="2" t="s">
        <v>66</v>
      </c>
      <c r="Q411" s="2" t="s">
        <v>66</v>
      </c>
      <c r="R411" s="2" t="s">
        <v>65</v>
      </c>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c r="AU411" s="3"/>
      <c r="AV411" s="2" t="s">
        <v>52</v>
      </c>
      <c r="AW411" s="2" t="s">
        <v>1642</v>
      </c>
      <c r="AX411" s="2" t="s">
        <v>52</v>
      </c>
      <c r="AY411" s="2" t="s">
        <v>52</v>
      </c>
      <c r="AZ411" s="2" t="s">
        <v>52</v>
      </c>
    </row>
    <row r="412" spans="1:52" ht="30" customHeight="1" x14ac:dyDescent="0.3">
      <c r="A412" s="23" t="s">
        <v>1577</v>
      </c>
      <c r="B412" s="23" t="s">
        <v>1578</v>
      </c>
      <c r="C412" s="23" t="s">
        <v>897</v>
      </c>
      <c r="D412" s="24">
        <v>9.42</v>
      </c>
      <c r="E412" s="26">
        <f>일위대가목록!E170</f>
        <v>0</v>
      </c>
      <c r="F412" s="29">
        <f>TRUNC(E412*D412,1)</f>
        <v>0</v>
      </c>
      <c r="G412" s="26">
        <f>일위대가목록!F170</f>
        <v>0</v>
      </c>
      <c r="H412" s="29">
        <f>TRUNC(G412*D412,1)</f>
        <v>0</v>
      </c>
      <c r="I412" s="26">
        <f>일위대가목록!G170</f>
        <v>0</v>
      </c>
      <c r="J412" s="29">
        <f>TRUNC(I412*D412,1)</f>
        <v>0</v>
      </c>
      <c r="K412" s="26">
        <f t="shared" si="67"/>
        <v>0</v>
      </c>
      <c r="L412" s="29">
        <f t="shared" si="67"/>
        <v>0</v>
      </c>
      <c r="M412" s="23" t="s">
        <v>1579</v>
      </c>
      <c r="N412" s="2" t="s">
        <v>409</v>
      </c>
      <c r="O412" s="2" t="s">
        <v>1580</v>
      </c>
      <c r="P412" s="2" t="s">
        <v>65</v>
      </c>
      <c r="Q412" s="2" t="s">
        <v>66</v>
      </c>
      <c r="R412" s="2" t="s">
        <v>66</v>
      </c>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2" t="s">
        <v>52</v>
      </c>
      <c r="AW412" s="2" t="s">
        <v>1643</v>
      </c>
      <c r="AX412" s="2" t="s">
        <v>52</v>
      </c>
      <c r="AY412" s="2" t="s">
        <v>52</v>
      </c>
      <c r="AZ412" s="2" t="s">
        <v>52</v>
      </c>
    </row>
    <row r="413" spans="1:52" ht="30" customHeight="1" x14ac:dyDescent="0.3">
      <c r="A413" s="23" t="s">
        <v>1582</v>
      </c>
      <c r="B413" s="23" t="s">
        <v>1583</v>
      </c>
      <c r="C413" s="23" t="s">
        <v>70</v>
      </c>
      <c r="D413" s="24">
        <v>2</v>
      </c>
      <c r="E413" s="26">
        <f>일위대가목록!E151</f>
        <v>0</v>
      </c>
      <c r="F413" s="29">
        <f>TRUNC(E413*D413,1)</f>
        <v>0</v>
      </c>
      <c r="G413" s="26">
        <f>일위대가목록!F151</f>
        <v>0</v>
      </c>
      <c r="H413" s="29">
        <f>TRUNC(G413*D413,1)</f>
        <v>0</v>
      </c>
      <c r="I413" s="26">
        <f>일위대가목록!G151</f>
        <v>0</v>
      </c>
      <c r="J413" s="29">
        <f>TRUNC(I413*D413,1)</f>
        <v>0</v>
      </c>
      <c r="K413" s="26">
        <f t="shared" si="67"/>
        <v>0</v>
      </c>
      <c r="L413" s="29">
        <f t="shared" si="67"/>
        <v>0</v>
      </c>
      <c r="M413" s="23" t="s">
        <v>1584</v>
      </c>
      <c r="N413" s="2" t="s">
        <v>409</v>
      </c>
      <c r="O413" s="2" t="s">
        <v>1585</v>
      </c>
      <c r="P413" s="2" t="s">
        <v>65</v>
      </c>
      <c r="Q413" s="2" t="s">
        <v>66</v>
      </c>
      <c r="R413" s="2" t="s">
        <v>66</v>
      </c>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2" t="s">
        <v>52</v>
      </c>
      <c r="AW413" s="2" t="s">
        <v>1644</v>
      </c>
      <c r="AX413" s="2" t="s">
        <v>52</v>
      </c>
      <c r="AY413" s="2" t="s">
        <v>52</v>
      </c>
      <c r="AZ413" s="2" t="s">
        <v>52</v>
      </c>
    </row>
    <row r="414" spans="1:52" ht="30" customHeight="1" x14ac:dyDescent="0.3">
      <c r="A414" s="23" t="s">
        <v>895</v>
      </c>
      <c r="B414" s="23" t="s">
        <v>896</v>
      </c>
      <c r="C414" s="23" t="s">
        <v>897</v>
      </c>
      <c r="D414" s="24">
        <v>-0.65900000000000003</v>
      </c>
      <c r="E414" s="26">
        <f>단가대비표!O18</f>
        <v>0</v>
      </c>
      <c r="F414" s="29">
        <f>TRUNC(E414*D414,1)</f>
        <v>0</v>
      </c>
      <c r="G414" s="26">
        <f>단가대비표!P18</f>
        <v>0</v>
      </c>
      <c r="H414" s="29">
        <f>TRUNC(G414*D414,1)</f>
        <v>0</v>
      </c>
      <c r="I414" s="26">
        <f>단가대비표!V18</f>
        <v>0</v>
      </c>
      <c r="J414" s="29">
        <f>TRUNC(I414*D414,1)</f>
        <v>0</v>
      </c>
      <c r="K414" s="26">
        <f t="shared" si="67"/>
        <v>0</v>
      </c>
      <c r="L414" s="29">
        <f t="shared" si="67"/>
        <v>0</v>
      </c>
      <c r="M414" s="23" t="s">
        <v>898</v>
      </c>
      <c r="N414" s="2" t="s">
        <v>409</v>
      </c>
      <c r="O414" s="2" t="s">
        <v>899</v>
      </c>
      <c r="P414" s="2" t="s">
        <v>66</v>
      </c>
      <c r="Q414" s="2" t="s">
        <v>66</v>
      </c>
      <c r="R414" s="2" t="s">
        <v>65</v>
      </c>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c r="AU414" s="3"/>
      <c r="AV414" s="2" t="s">
        <v>52</v>
      </c>
      <c r="AW414" s="2" t="s">
        <v>1645</v>
      </c>
      <c r="AX414" s="2" t="s">
        <v>52</v>
      </c>
      <c r="AY414" s="2" t="s">
        <v>52</v>
      </c>
      <c r="AZ414" s="2" t="s">
        <v>52</v>
      </c>
    </row>
    <row r="415" spans="1:52" ht="30" customHeight="1" x14ac:dyDescent="0.3">
      <c r="A415" s="23" t="s">
        <v>979</v>
      </c>
      <c r="B415" s="23" t="s">
        <v>52</v>
      </c>
      <c r="C415" s="23" t="s">
        <v>52</v>
      </c>
      <c r="D415" s="24"/>
      <c r="E415" s="26"/>
      <c r="F415" s="29">
        <f>TRUNC(SUMIF(N411:N414, N410, F411:F414),0)</f>
        <v>0</v>
      </c>
      <c r="G415" s="26"/>
      <c r="H415" s="29">
        <f>TRUNC(SUMIF(N411:N414, N410, H411:H414),0)</f>
        <v>0</v>
      </c>
      <c r="I415" s="26"/>
      <c r="J415" s="29">
        <f>TRUNC(SUMIF(N411:N414, N410, J411:J414),0)</f>
        <v>0</v>
      </c>
      <c r="K415" s="26"/>
      <c r="L415" s="29">
        <f>F415+H415+J415</f>
        <v>0</v>
      </c>
      <c r="M415" s="23" t="s">
        <v>52</v>
      </c>
      <c r="N415" s="2" t="s">
        <v>97</v>
      </c>
      <c r="O415" s="2" t="s">
        <v>97</v>
      </c>
      <c r="P415" s="2" t="s">
        <v>52</v>
      </c>
      <c r="Q415" s="2" t="s">
        <v>52</v>
      </c>
      <c r="R415" s="2" t="s">
        <v>52</v>
      </c>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3"/>
      <c r="AS415" s="3"/>
      <c r="AT415" s="3"/>
      <c r="AU415" s="3"/>
      <c r="AV415" s="2" t="s">
        <v>52</v>
      </c>
      <c r="AW415" s="2" t="s">
        <v>52</v>
      </c>
      <c r="AX415" s="2" t="s">
        <v>52</v>
      </c>
      <c r="AY415" s="2" t="s">
        <v>52</v>
      </c>
      <c r="AZ415" s="2" t="s">
        <v>52</v>
      </c>
    </row>
    <row r="416" spans="1:52" ht="30" customHeight="1" x14ac:dyDescent="0.3">
      <c r="A416" s="24"/>
      <c r="B416" s="24"/>
      <c r="C416" s="24"/>
      <c r="D416" s="24"/>
      <c r="E416" s="26"/>
      <c r="F416" s="29"/>
      <c r="G416" s="26"/>
      <c r="H416" s="29"/>
      <c r="I416" s="26"/>
      <c r="J416" s="29"/>
      <c r="K416" s="26"/>
      <c r="L416" s="29"/>
      <c r="M416" s="24"/>
    </row>
    <row r="417" spans="1:52" ht="30" customHeight="1" x14ac:dyDescent="0.3">
      <c r="A417" s="20" t="s">
        <v>1646</v>
      </c>
      <c r="B417" s="21"/>
      <c r="C417" s="21"/>
      <c r="D417" s="21"/>
      <c r="E417" s="25"/>
      <c r="F417" s="28"/>
      <c r="G417" s="25"/>
      <c r="H417" s="28"/>
      <c r="I417" s="25"/>
      <c r="J417" s="28"/>
      <c r="K417" s="25"/>
      <c r="L417" s="28"/>
      <c r="M417" s="22"/>
      <c r="N417" s="1" t="s">
        <v>413</v>
      </c>
    </row>
    <row r="418" spans="1:52" ht="30" customHeight="1" x14ac:dyDescent="0.3">
      <c r="A418" s="23" t="s">
        <v>1638</v>
      </c>
      <c r="B418" s="23" t="s">
        <v>1639</v>
      </c>
      <c r="C418" s="23" t="s">
        <v>897</v>
      </c>
      <c r="D418" s="24">
        <v>10.362</v>
      </c>
      <c r="E418" s="26">
        <f>단가대비표!O33</f>
        <v>0</v>
      </c>
      <c r="F418" s="29">
        <f t="shared" ref="F418:F423" si="68">TRUNC(E418*D418,1)</f>
        <v>0</v>
      </c>
      <c r="G418" s="26">
        <f>단가대비표!P33</f>
        <v>0</v>
      </c>
      <c r="H418" s="29">
        <f t="shared" ref="H418:H423" si="69">TRUNC(G418*D418,1)</f>
        <v>0</v>
      </c>
      <c r="I418" s="26">
        <f>단가대비표!V33</f>
        <v>0</v>
      </c>
      <c r="J418" s="29">
        <f t="shared" ref="J418:J423" si="70">TRUNC(I418*D418,1)</f>
        <v>0</v>
      </c>
      <c r="K418" s="26">
        <f t="shared" ref="K418:L423" si="71">TRUNC(E418+G418+I418,1)</f>
        <v>0</v>
      </c>
      <c r="L418" s="29">
        <f t="shared" si="71"/>
        <v>0</v>
      </c>
      <c r="M418" s="23" t="s">
        <v>1640</v>
      </c>
      <c r="N418" s="2" t="s">
        <v>413</v>
      </c>
      <c r="O418" s="2" t="s">
        <v>1641</v>
      </c>
      <c r="P418" s="2" t="s">
        <v>66</v>
      </c>
      <c r="Q418" s="2" t="s">
        <v>66</v>
      </c>
      <c r="R418" s="2" t="s">
        <v>65</v>
      </c>
      <c r="S418" s="3"/>
      <c r="T418" s="3"/>
      <c r="U418" s="3"/>
      <c r="V418" s="3">
        <v>1</v>
      </c>
      <c r="W418" s="3">
        <v>2</v>
      </c>
      <c r="X418" s="3"/>
      <c r="Y418" s="3"/>
      <c r="Z418" s="3"/>
      <c r="AA418" s="3"/>
      <c r="AB418" s="3"/>
      <c r="AC418" s="3"/>
      <c r="AD418" s="3"/>
      <c r="AE418" s="3"/>
      <c r="AF418" s="3"/>
      <c r="AG418" s="3"/>
      <c r="AH418" s="3"/>
      <c r="AI418" s="3"/>
      <c r="AJ418" s="3"/>
      <c r="AK418" s="3"/>
      <c r="AL418" s="3"/>
      <c r="AM418" s="3"/>
      <c r="AN418" s="3"/>
      <c r="AO418" s="3"/>
      <c r="AP418" s="3"/>
      <c r="AQ418" s="3"/>
      <c r="AR418" s="3"/>
      <c r="AS418" s="3"/>
      <c r="AT418" s="3"/>
      <c r="AU418" s="3"/>
      <c r="AV418" s="2" t="s">
        <v>52</v>
      </c>
      <c r="AW418" s="2" t="s">
        <v>1647</v>
      </c>
      <c r="AX418" s="2" t="s">
        <v>52</v>
      </c>
      <c r="AY418" s="2" t="s">
        <v>52</v>
      </c>
      <c r="AZ418" s="2" t="s">
        <v>52</v>
      </c>
    </row>
    <row r="419" spans="1:52" ht="30" customHeight="1" x14ac:dyDescent="0.3">
      <c r="A419" s="23" t="s">
        <v>1577</v>
      </c>
      <c r="B419" s="23" t="s">
        <v>1578</v>
      </c>
      <c r="C419" s="23" t="s">
        <v>897</v>
      </c>
      <c r="D419" s="24">
        <v>9.42</v>
      </c>
      <c r="E419" s="26">
        <f>일위대가목록!E170</f>
        <v>0</v>
      </c>
      <c r="F419" s="29">
        <f t="shared" si="68"/>
        <v>0</v>
      </c>
      <c r="G419" s="26">
        <f>일위대가목록!F170</f>
        <v>0</v>
      </c>
      <c r="H419" s="29">
        <f t="shared" si="69"/>
        <v>0</v>
      </c>
      <c r="I419" s="26">
        <f>일위대가목록!G170</f>
        <v>0</v>
      </c>
      <c r="J419" s="29">
        <f t="shared" si="70"/>
        <v>0</v>
      </c>
      <c r="K419" s="26">
        <f t="shared" si="71"/>
        <v>0</v>
      </c>
      <c r="L419" s="29">
        <f t="shared" si="71"/>
        <v>0</v>
      </c>
      <c r="M419" s="23" t="s">
        <v>1579</v>
      </c>
      <c r="N419" s="2" t="s">
        <v>413</v>
      </c>
      <c r="O419" s="2" t="s">
        <v>1580</v>
      </c>
      <c r="P419" s="2" t="s">
        <v>65</v>
      </c>
      <c r="Q419" s="2" t="s">
        <v>66</v>
      </c>
      <c r="R419" s="2" t="s">
        <v>66</v>
      </c>
      <c r="S419" s="3"/>
      <c r="T419" s="3"/>
      <c r="U419" s="3"/>
      <c r="V419" s="3">
        <v>1</v>
      </c>
      <c r="W419" s="3">
        <v>2</v>
      </c>
      <c r="X419" s="3"/>
      <c r="Y419" s="3"/>
      <c r="Z419" s="3"/>
      <c r="AA419" s="3"/>
      <c r="AB419" s="3"/>
      <c r="AC419" s="3"/>
      <c r="AD419" s="3"/>
      <c r="AE419" s="3"/>
      <c r="AF419" s="3"/>
      <c r="AG419" s="3"/>
      <c r="AH419" s="3"/>
      <c r="AI419" s="3"/>
      <c r="AJ419" s="3"/>
      <c r="AK419" s="3"/>
      <c r="AL419" s="3"/>
      <c r="AM419" s="3"/>
      <c r="AN419" s="3"/>
      <c r="AO419" s="3"/>
      <c r="AP419" s="3"/>
      <c r="AQ419" s="3"/>
      <c r="AR419" s="3"/>
      <c r="AS419" s="3"/>
      <c r="AT419" s="3"/>
      <c r="AU419" s="3"/>
      <c r="AV419" s="2" t="s">
        <v>52</v>
      </c>
      <c r="AW419" s="2" t="s">
        <v>1648</v>
      </c>
      <c r="AX419" s="2" t="s">
        <v>52</v>
      </c>
      <c r="AY419" s="2" t="s">
        <v>52</v>
      </c>
      <c r="AZ419" s="2" t="s">
        <v>52</v>
      </c>
    </row>
    <row r="420" spans="1:52" ht="30" customHeight="1" x14ac:dyDescent="0.3">
      <c r="A420" s="23" t="s">
        <v>1582</v>
      </c>
      <c r="B420" s="23" t="s">
        <v>1583</v>
      </c>
      <c r="C420" s="23" t="s">
        <v>70</v>
      </c>
      <c r="D420" s="24">
        <v>2</v>
      </c>
      <c r="E420" s="26">
        <f>일위대가목록!E151</f>
        <v>0</v>
      </c>
      <c r="F420" s="29">
        <f t="shared" si="68"/>
        <v>0</v>
      </c>
      <c r="G420" s="26">
        <f>일위대가목록!F151</f>
        <v>0</v>
      </c>
      <c r="H420" s="29">
        <f t="shared" si="69"/>
        <v>0</v>
      </c>
      <c r="I420" s="26">
        <f>일위대가목록!G151</f>
        <v>0</v>
      </c>
      <c r="J420" s="29">
        <f t="shared" si="70"/>
        <v>0</v>
      </c>
      <c r="K420" s="26">
        <f t="shared" si="71"/>
        <v>0</v>
      </c>
      <c r="L420" s="29">
        <f t="shared" si="71"/>
        <v>0</v>
      </c>
      <c r="M420" s="23" t="s">
        <v>1584</v>
      </c>
      <c r="N420" s="2" t="s">
        <v>413</v>
      </c>
      <c r="O420" s="2" t="s">
        <v>1585</v>
      </c>
      <c r="P420" s="2" t="s">
        <v>65</v>
      </c>
      <c r="Q420" s="2" t="s">
        <v>66</v>
      </c>
      <c r="R420" s="2" t="s">
        <v>66</v>
      </c>
      <c r="S420" s="3"/>
      <c r="T420" s="3"/>
      <c r="U420" s="3"/>
      <c r="V420" s="3">
        <v>1</v>
      </c>
      <c r="W420" s="3">
        <v>2</v>
      </c>
      <c r="X420" s="3"/>
      <c r="Y420" s="3"/>
      <c r="Z420" s="3"/>
      <c r="AA420" s="3"/>
      <c r="AB420" s="3"/>
      <c r="AC420" s="3"/>
      <c r="AD420" s="3"/>
      <c r="AE420" s="3"/>
      <c r="AF420" s="3"/>
      <c r="AG420" s="3"/>
      <c r="AH420" s="3"/>
      <c r="AI420" s="3"/>
      <c r="AJ420" s="3"/>
      <c r="AK420" s="3"/>
      <c r="AL420" s="3"/>
      <c r="AM420" s="3"/>
      <c r="AN420" s="3"/>
      <c r="AO420" s="3"/>
      <c r="AP420" s="3"/>
      <c r="AQ420" s="3"/>
      <c r="AR420" s="3"/>
      <c r="AS420" s="3"/>
      <c r="AT420" s="3"/>
      <c r="AU420" s="3"/>
      <c r="AV420" s="2" t="s">
        <v>52</v>
      </c>
      <c r="AW420" s="2" t="s">
        <v>1649</v>
      </c>
      <c r="AX420" s="2" t="s">
        <v>52</v>
      </c>
      <c r="AY420" s="2" t="s">
        <v>52</v>
      </c>
      <c r="AZ420" s="2" t="s">
        <v>52</v>
      </c>
    </row>
    <row r="421" spans="1:52" ht="30" customHeight="1" x14ac:dyDescent="0.3">
      <c r="A421" s="23" t="s">
        <v>895</v>
      </c>
      <c r="B421" s="23" t="s">
        <v>896</v>
      </c>
      <c r="C421" s="23" t="s">
        <v>897</v>
      </c>
      <c r="D421" s="24">
        <v>-0.65900000000000003</v>
      </c>
      <c r="E421" s="26">
        <f>단가대비표!O18</f>
        <v>0</v>
      </c>
      <c r="F421" s="29">
        <f t="shared" si="68"/>
        <v>0</v>
      </c>
      <c r="G421" s="26">
        <f>단가대비표!P18</f>
        <v>0</v>
      </c>
      <c r="H421" s="29">
        <f t="shared" si="69"/>
        <v>0</v>
      </c>
      <c r="I421" s="26">
        <f>단가대비표!V18</f>
        <v>0</v>
      </c>
      <c r="J421" s="29">
        <f t="shared" si="70"/>
        <v>0</v>
      </c>
      <c r="K421" s="26">
        <f t="shared" si="71"/>
        <v>0</v>
      </c>
      <c r="L421" s="29">
        <f t="shared" si="71"/>
        <v>0</v>
      </c>
      <c r="M421" s="23" t="s">
        <v>898</v>
      </c>
      <c r="N421" s="2" t="s">
        <v>413</v>
      </c>
      <c r="O421" s="2" t="s">
        <v>899</v>
      </c>
      <c r="P421" s="2" t="s">
        <v>66</v>
      </c>
      <c r="Q421" s="2" t="s">
        <v>66</v>
      </c>
      <c r="R421" s="2" t="s">
        <v>65</v>
      </c>
      <c r="S421" s="3"/>
      <c r="T421" s="3"/>
      <c r="U421" s="3"/>
      <c r="V421" s="3">
        <v>1</v>
      </c>
      <c r="W421" s="3">
        <v>2</v>
      </c>
      <c r="X421" s="3"/>
      <c r="Y421" s="3"/>
      <c r="Z421" s="3"/>
      <c r="AA421" s="3"/>
      <c r="AB421" s="3"/>
      <c r="AC421" s="3"/>
      <c r="AD421" s="3"/>
      <c r="AE421" s="3"/>
      <c r="AF421" s="3"/>
      <c r="AG421" s="3"/>
      <c r="AH421" s="3"/>
      <c r="AI421" s="3"/>
      <c r="AJ421" s="3"/>
      <c r="AK421" s="3"/>
      <c r="AL421" s="3"/>
      <c r="AM421" s="3"/>
      <c r="AN421" s="3"/>
      <c r="AO421" s="3"/>
      <c r="AP421" s="3"/>
      <c r="AQ421" s="3"/>
      <c r="AR421" s="3"/>
      <c r="AS421" s="3"/>
      <c r="AT421" s="3"/>
      <c r="AU421" s="3"/>
      <c r="AV421" s="2" t="s">
        <v>52</v>
      </c>
      <c r="AW421" s="2" t="s">
        <v>1650</v>
      </c>
      <c r="AX421" s="2" t="s">
        <v>52</v>
      </c>
      <c r="AY421" s="2" t="s">
        <v>52</v>
      </c>
      <c r="AZ421" s="2" t="s">
        <v>52</v>
      </c>
    </row>
    <row r="422" spans="1:52" ht="30" customHeight="1" x14ac:dyDescent="0.3">
      <c r="A422" s="23" t="s">
        <v>1394</v>
      </c>
      <c r="B422" s="23" t="s">
        <v>1395</v>
      </c>
      <c r="C422" s="23" t="s">
        <v>949</v>
      </c>
      <c r="D422" s="24">
        <v>1</v>
      </c>
      <c r="E422" s="26">
        <f>TRUNC(SUMIF(V418:V423, RIGHTB(O422, 1), F418:F423)*U422, 2)</f>
        <v>0</v>
      </c>
      <c r="F422" s="29">
        <f t="shared" si="68"/>
        <v>0</v>
      </c>
      <c r="G422" s="26">
        <v>0</v>
      </c>
      <c r="H422" s="29">
        <f t="shared" si="69"/>
        <v>0</v>
      </c>
      <c r="I422" s="26">
        <v>0</v>
      </c>
      <c r="J422" s="29">
        <f t="shared" si="70"/>
        <v>0</v>
      </c>
      <c r="K422" s="26">
        <f t="shared" si="71"/>
        <v>0</v>
      </c>
      <c r="L422" s="29">
        <f t="shared" si="71"/>
        <v>0</v>
      </c>
      <c r="M422" s="23" t="s">
        <v>52</v>
      </c>
      <c r="N422" s="2" t="s">
        <v>413</v>
      </c>
      <c r="O422" s="2" t="s">
        <v>1360</v>
      </c>
      <c r="P422" s="2" t="s">
        <v>66</v>
      </c>
      <c r="Q422" s="2" t="s">
        <v>66</v>
      </c>
      <c r="R422" s="2" t="s">
        <v>66</v>
      </c>
      <c r="S422" s="3">
        <v>0</v>
      </c>
      <c r="T422" s="3">
        <v>0</v>
      </c>
      <c r="U422" s="3">
        <v>0.1</v>
      </c>
      <c r="V422" s="3"/>
      <c r="W422" s="3"/>
      <c r="X422" s="3"/>
      <c r="Y422" s="3"/>
      <c r="Z422" s="3"/>
      <c r="AA422" s="3"/>
      <c r="AB422" s="3"/>
      <c r="AC422" s="3"/>
      <c r="AD422" s="3"/>
      <c r="AE422" s="3"/>
      <c r="AF422" s="3"/>
      <c r="AG422" s="3"/>
      <c r="AH422" s="3"/>
      <c r="AI422" s="3"/>
      <c r="AJ422" s="3"/>
      <c r="AK422" s="3"/>
      <c r="AL422" s="3"/>
      <c r="AM422" s="3"/>
      <c r="AN422" s="3"/>
      <c r="AO422" s="3"/>
      <c r="AP422" s="3"/>
      <c r="AQ422" s="3"/>
      <c r="AR422" s="3"/>
      <c r="AS422" s="3"/>
      <c r="AT422" s="3"/>
      <c r="AU422" s="3"/>
      <c r="AV422" s="2" t="s">
        <v>52</v>
      </c>
      <c r="AW422" s="2" t="s">
        <v>1651</v>
      </c>
      <c r="AX422" s="2" t="s">
        <v>52</v>
      </c>
      <c r="AY422" s="2" t="s">
        <v>52</v>
      </c>
      <c r="AZ422" s="2" t="s">
        <v>52</v>
      </c>
    </row>
    <row r="423" spans="1:52" ht="30" customHeight="1" x14ac:dyDescent="0.3">
      <c r="A423" s="23" t="s">
        <v>1358</v>
      </c>
      <c r="B423" s="23" t="s">
        <v>1359</v>
      </c>
      <c r="C423" s="23" t="s">
        <v>949</v>
      </c>
      <c r="D423" s="24">
        <v>1</v>
      </c>
      <c r="E423" s="26">
        <v>0</v>
      </c>
      <c r="F423" s="29">
        <f t="shared" si="68"/>
        <v>0</v>
      </c>
      <c r="G423" s="26">
        <f>TRUNC(SUMIF(W418:W423, RIGHTB(O423, 1), H418:H423)*U423, 2)</f>
        <v>0</v>
      </c>
      <c r="H423" s="29">
        <f t="shared" si="69"/>
        <v>0</v>
      </c>
      <c r="I423" s="26">
        <v>0</v>
      </c>
      <c r="J423" s="29">
        <f t="shared" si="70"/>
        <v>0</v>
      </c>
      <c r="K423" s="26">
        <f t="shared" si="71"/>
        <v>0</v>
      </c>
      <c r="L423" s="29">
        <f t="shared" si="71"/>
        <v>0</v>
      </c>
      <c r="M423" s="23" t="s">
        <v>52</v>
      </c>
      <c r="N423" s="2" t="s">
        <v>413</v>
      </c>
      <c r="O423" s="2" t="s">
        <v>1396</v>
      </c>
      <c r="P423" s="2" t="s">
        <v>66</v>
      </c>
      <c r="Q423" s="2" t="s">
        <v>66</v>
      </c>
      <c r="R423" s="2" t="s">
        <v>66</v>
      </c>
      <c r="S423" s="3">
        <v>1</v>
      </c>
      <c r="T423" s="3">
        <v>1</v>
      </c>
      <c r="U423" s="3">
        <v>0.2</v>
      </c>
      <c r="V423" s="3"/>
      <c r="W423" s="3"/>
      <c r="X423" s="3"/>
      <c r="Y423" s="3"/>
      <c r="Z423" s="3"/>
      <c r="AA423" s="3"/>
      <c r="AB423" s="3"/>
      <c r="AC423" s="3"/>
      <c r="AD423" s="3"/>
      <c r="AE423" s="3"/>
      <c r="AF423" s="3"/>
      <c r="AG423" s="3"/>
      <c r="AH423" s="3"/>
      <c r="AI423" s="3"/>
      <c r="AJ423" s="3"/>
      <c r="AK423" s="3"/>
      <c r="AL423" s="3"/>
      <c r="AM423" s="3"/>
      <c r="AN423" s="3"/>
      <c r="AO423" s="3"/>
      <c r="AP423" s="3"/>
      <c r="AQ423" s="3"/>
      <c r="AR423" s="3"/>
      <c r="AS423" s="3"/>
      <c r="AT423" s="3"/>
      <c r="AU423" s="3"/>
      <c r="AV423" s="2" t="s">
        <v>52</v>
      </c>
      <c r="AW423" s="2" t="s">
        <v>1652</v>
      </c>
      <c r="AX423" s="2" t="s">
        <v>52</v>
      </c>
      <c r="AY423" s="2" t="s">
        <v>52</v>
      </c>
      <c r="AZ423" s="2" t="s">
        <v>52</v>
      </c>
    </row>
    <row r="424" spans="1:52" ht="30" customHeight="1" x14ac:dyDescent="0.3">
      <c r="A424" s="23" t="s">
        <v>979</v>
      </c>
      <c r="B424" s="23" t="s">
        <v>52</v>
      </c>
      <c r="C424" s="23" t="s">
        <v>52</v>
      </c>
      <c r="D424" s="24"/>
      <c r="E424" s="26"/>
      <c r="F424" s="29">
        <f>TRUNC(SUMIF(N418:N423, N417, F418:F423),0)</f>
        <v>0</v>
      </c>
      <c r="G424" s="26"/>
      <c r="H424" s="29">
        <f>TRUNC(SUMIF(N418:N423, N417, H418:H423),0)</f>
        <v>0</v>
      </c>
      <c r="I424" s="26"/>
      <c r="J424" s="29">
        <f>TRUNC(SUMIF(N418:N423, N417, J418:J423),0)</f>
        <v>0</v>
      </c>
      <c r="K424" s="26"/>
      <c r="L424" s="29">
        <f>F424+H424+J424</f>
        <v>0</v>
      </c>
      <c r="M424" s="23" t="s">
        <v>52</v>
      </c>
      <c r="N424" s="2" t="s">
        <v>97</v>
      </c>
      <c r="O424" s="2" t="s">
        <v>97</v>
      </c>
      <c r="P424" s="2" t="s">
        <v>52</v>
      </c>
      <c r="Q424" s="2" t="s">
        <v>52</v>
      </c>
      <c r="R424" s="2" t="s">
        <v>52</v>
      </c>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3"/>
      <c r="AS424" s="3"/>
      <c r="AT424" s="3"/>
      <c r="AU424" s="3"/>
      <c r="AV424" s="2" t="s">
        <v>52</v>
      </c>
      <c r="AW424" s="2" t="s">
        <v>52</v>
      </c>
      <c r="AX424" s="2" t="s">
        <v>52</v>
      </c>
      <c r="AY424" s="2" t="s">
        <v>52</v>
      </c>
      <c r="AZ424" s="2" t="s">
        <v>52</v>
      </c>
    </row>
    <row r="425" spans="1:52" ht="30" customHeight="1" x14ac:dyDescent="0.3">
      <c r="A425" s="24"/>
      <c r="B425" s="24"/>
      <c r="C425" s="24"/>
      <c r="D425" s="24"/>
      <c r="E425" s="26"/>
      <c r="F425" s="29"/>
      <c r="G425" s="26"/>
      <c r="H425" s="29"/>
      <c r="I425" s="26"/>
      <c r="J425" s="29"/>
      <c r="K425" s="26"/>
      <c r="L425" s="29"/>
      <c r="M425" s="24"/>
    </row>
    <row r="426" spans="1:52" ht="30" customHeight="1" x14ac:dyDescent="0.3">
      <c r="A426" s="20" t="s">
        <v>1653</v>
      </c>
      <c r="B426" s="21"/>
      <c r="C426" s="21"/>
      <c r="D426" s="21"/>
      <c r="E426" s="25"/>
      <c r="F426" s="28"/>
      <c r="G426" s="25"/>
      <c r="H426" s="28"/>
      <c r="I426" s="25"/>
      <c r="J426" s="28"/>
      <c r="K426" s="25"/>
      <c r="L426" s="28"/>
      <c r="M426" s="22"/>
      <c r="N426" s="1" t="s">
        <v>418</v>
      </c>
    </row>
    <row r="427" spans="1:52" ht="30" customHeight="1" x14ac:dyDescent="0.3">
      <c r="A427" s="23" t="s">
        <v>996</v>
      </c>
      <c r="B427" s="23" t="s">
        <v>1654</v>
      </c>
      <c r="C427" s="23" t="s">
        <v>62</v>
      </c>
      <c r="D427" s="24">
        <v>10</v>
      </c>
      <c r="E427" s="26">
        <f>일위대가목록!E178</f>
        <v>0</v>
      </c>
      <c r="F427" s="29">
        <f>TRUNC(E427*D427,1)</f>
        <v>0</v>
      </c>
      <c r="G427" s="26">
        <f>일위대가목록!F178</f>
        <v>0</v>
      </c>
      <c r="H427" s="29">
        <f>TRUNC(G427*D427,1)</f>
        <v>0</v>
      </c>
      <c r="I427" s="26">
        <f>일위대가목록!G178</f>
        <v>0</v>
      </c>
      <c r="J427" s="29">
        <f>TRUNC(I427*D427,1)</f>
        <v>0</v>
      </c>
      <c r="K427" s="26">
        <f>TRUNC(E427+G427+I427,1)</f>
        <v>0</v>
      </c>
      <c r="L427" s="29">
        <f>TRUNC(F427+H427+J427,1)</f>
        <v>0</v>
      </c>
      <c r="M427" s="23" t="s">
        <v>1655</v>
      </c>
      <c r="N427" s="2" t="s">
        <v>418</v>
      </c>
      <c r="O427" s="2" t="s">
        <v>1656</v>
      </c>
      <c r="P427" s="2" t="s">
        <v>65</v>
      </c>
      <c r="Q427" s="2" t="s">
        <v>66</v>
      </c>
      <c r="R427" s="2" t="s">
        <v>66</v>
      </c>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3"/>
      <c r="AS427" s="3"/>
      <c r="AT427" s="3"/>
      <c r="AU427" s="3"/>
      <c r="AV427" s="2" t="s">
        <v>52</v>
      </c>
      <c r="AW427" s="2" t="s">
        <v>1657</v>
      </c>
      <c r="AX427" s="2" t="s">
        <v>52</v>
      </c>
      <c r="AY427" s="2" t="s">
        <v>52</v>
      </c>
      <c r="AZ427" s="2" t="s">
        <v>52</v>
      </c>
    </row>
    <row r="428" spans="1:52" ht="30" customHeight="1" x14ac:dyDescent="0.3">
      <c r="A428" s="23" t="s">
        <v>979</v>
      </c>
      <c r="B428" s="23" t="s">
        <v>52</v>
      </c>
      <c r="C428" s="23" t="s">
        <v>52</v>
      </c>
      <c r="D428" s="24"/>
      <c r="E428" s="26"/>
      <c r="F428" s="29">
        <f>TRUNC(SUMIF(N427:N427, N426, F427:F427),0)</f>
        <v>0</v>
      </c>
      <c r="G428" s="26"/>
      <c r="H428" s="29">
        <f>TRUNC(SUMIF(N427:N427, N426, H427:H427),0)</f>
        <v>0</v>
      </c>
      <c r="I428" s="26"/>
      <c r="J428" s="29">
        <f>TRUNC(SUMIF(N427:N427, N426, J427:J427),0)</f>
        <v>0</v>
      </c>
      <c r="K428" s="26"/>
      <c r="L428" s="29">
        <f>F428+H428+J428</f>
        <v>0</v>
      </c>
      <c r="M428" s="23" t="s">
        <v>52</v>
      </c>
      <c r="N428" s="2" t="s">
        <v>97</v>
      </c>
      <c r="O428" s="2" t="s">
        <v>97</v>
      </c>
      <c r="P428" s="2" t="s">
        <v>52</v>
      </c>
      <c r="Q428" s="2" t="s">
        <v>52</v>
      </c>
      <c r="R428" s="2" t="s">
        <v>52</v>
      </c>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3"/>
      <c r="AS428" s="3"/>
      <c r="AT428" s="3"/>
      <c r="AU428" s="3"/>
      <c r="AV428" s="2" t="s">
        <v>52</v>
      </c>
      <c r="AW428" s="2" t="s">
        <v>52</v>
      </c>
      <c r="AX428" s="2" t="s">
        <v>52</v>
      </c>
      <c r="AY428" s="2" t="s">
        <v>52</v>
      </c>
      <c r="AZ428" s="2" t="s">
        <v>52</v>
      </c>
    </row>
    <row r="429" spans="1:52" ht="30" customHeight="1" x14ac:dyDescent="0.3">
      <c r="A429" s="24"/>
      <c r="B429" s="24"/>
      <c r="C429" s="24"/>
      <c r="D429" s="24"/>
      <c r="E429" s="26"/>
      <c r="F429" s="29"/>
      <c r="G429" s="26"/>
      <c r="H429" s="29"/>
      <c r="I429" s="26"/>
      <c r="J429" s="29"/>
      <c r="K429" s="26"/>
      <c r="L429" s="29"/>
      <c r="M429" s="24"/>
    </row>
    <row r="430" spans="1:52" ht="30" customHeight="1" x14ac:dyDescent="0.3">
      <c r="A430" s="20" t="s">
        <v>1658</v>
      </c>
      <c r="B430" s="21"/>
      <c r="C430" s="21"/>
      <c r="D430" s="21"/>
      <c r="E430" s="25"/>
      <c r="F430" s="28"/>
      <c r="G430" s="25"/>
      <c r="H430" s="28"/>
      <c r="I430" s="25"/>
      <c r="J430" s="28"/>
      <c r="K430" s="25"/>
      <c r="L430" s="28"/>
      <c r="M430" s="22"/>
      <c r="N430" s="1" t="s">
        <v>423</v>
      </c>
    </row>
    <row r="431" spans="1:52" ht="30" customHeight="1" x14ac:dyDescent="0.3">
      <c r="A431" s="23" t="s">
        <v>996</v>
      </c>
      <c r="B431" s="23" t="s">
        <v>1659</v>
      </c>
      <c r="C431" s="23" t="s">
        <v>62</v>
      </c>
      <c r="D431" s="24">
        <v>10</v>
      </c>
      <c r="E431" s="26">
        <f>일위대가목록!E179</f>
        <v>0</v>
      </c>
      <c r="F431" s="29">
        <f>TRUNC(E431*D431,1)</f>
        <v>0</v>
      </c>
      <c r="G431" s="26">
        <f>일위대가목록!F179</f>
        <v>0</v>
      </c>
      <c r="H431" s="29">
        <f>TRUNC(G431*D431,1)</f>
        <v>0</v>
      </c>
      <c r="I431" s="26">
        <f>일위대가목록!G179</f>
        <v>0</v>
      </c>
      <c r="J431" s="29">
        <f>TRUNC(I431*D431,1)</f>
        <v>0</v>
      </c>
      <c r="K431" s="26">
        <f>TRUNC(E431+G431+I431,1)</f>
        <v>0</v>
      </c>
      <c r="L431" s="29">
        <f>TRUNC(F431+H431+J431,1)</f>
        <v>0</v>
      </c>
      <c r="M431" s="23" t="s">
        <v>1660</v>
      </c>
      <c r="N431" s="2" t="s">
        <v>423</v>
      </c>
      <c r="O431" s="2" t="s">
        <v>1661</v>
      </c>
      <c r="P431" s="2" t="s">
        <v>65</v>
      </c>
      <c r="Q431" s="2" t="s">
        <v>66</v>
      </c>
      <c r="R431" s="2" t="s">
        <v>66</v>
      </c>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3"/>
      <c r="AS431" s="3"/>
      <c r="AT431" s="3"/>
      <c r="AU431" s="3"/>
      <c r="AV431" s="2" t="s">
        <v>52</v>
      </c>
      <c r="AW431" s="2" t="s">
        <v>1662</v>
      </c>
      <c r="AX431" s="2" t="s">
        <v>52</v>
      </c>
      <c r="AY431" s="2" t="s">
        <v>52</v>
      </c>
      <c r="AZ431" s="2" t="s">
        <v>52</v>
      </c>
    </row>
    <row r="432" spans="1:52" ht="30" customHeight="1" x14ac:dyDescent="0.3">
      <c r="A432" s="23" t="s">
        <v>979</v>
      </c>
      <c r="B432" s="23" t="s">
        <v>52</v>
      </c>
      <c r="C432" s="23" t="s">
        <v>52</v>
      </c>
      <c r="D432" s="24"/>
      <c r="E432" s="26"/>
      <c r="F432" s="29">
        <f>TRUNC(SUMIF(N431:N431, N430, F431:F431),0)</f>
        <v>0</v>
      </c>
      <c r="G432" s="26"/>
      <c r="H432" s="29">
        <f>TRUNC(SUMIF(N431:N431, N430, H431:H431),0)</f>
        <v>0</v>
      </c>
      <c r="I432" s="26"/>
      <c r="J432" s="29">
        <f>TRUNC(SUMIF(N431:N431, N430, J431:J431),0)</f>
        <v>0</v>
      </c>
      <c r="K432" s="26"/>
      <c r="L432" s="29">
        <f>F432+H432+J432</f>
        <v>0</v>
      </c>
      <c r="M432" s="23" t="s">
        <v>52</v>
      </c>
      <c r="N432" s="2" t="s">
        <v>97</v>
      </c>
      <c r="O432" s="2" t="s">
        <v>97</v>
      </c>
      <c r="P432" s="2" t="s">
        <v>52</v>
      </c>
      <c r="Q432" s="2" t="s">
        <v>52</v>
      </c>
      <c r="R432" s="2" t="s">
        <v>52</v>
      </c>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3"/>
      <c r="AS432" s="3"/>
      <c r="AT432" s="3"/>
      <c r="AU432" s="3"/>
      <c r="AV432" s="2" t="s">
        <v>52</v>
      </c>
      <c r="AW432" s="2" t="s">
        <v>52</v>
      </c>
      <c r="AX432" s="2" t="s">
        <v>52</v>
      </c>
      <c r="AY432" s="2" t="s">
        <v>52</v>
      </c>
      <c r="AZ432" s="2" t="s">
        <v>52</v>
      </c>
    </row>
    <row r="433" spans="1:52" ht="30" customHeight="1" x14ac:dyDescent="0.3">
      <c r="A433" s="24"/>
      <c r="B433" s="24"/>
      <c r="C433" s="24"/>
      <c r="D433" s="24"/>
      <c r="E433" s="26"/>
      <c r="F433" s="29"/>
      <c r="G433" s="26"/>
      <c r="H433" s="29"/>
      <c r="I433" s="26"/>
      <c r="J433" s="29"/>
      <c r="K433" s="26"/>
      <c r="L433" s="29"/>
      <c r="M433" s="24"/>
    </row>
    <row r="434" spans="1:52" ht="30" customHeight="1" x14ac:dyDescent="0.3">
      <c r="A434" s="20" t="s">
        <v>1663</v>
      </c>
      <c r="B434" s="21"/>
      <c r="C434" s="21"/>
      <c r="D434" s="21"/>
      <c r="E434" s="25"/>
      <c r="F434" s="28"/>
      <c r="G434" s="25"/>
      <c r="H434" s="28"/>
      <c r="I434" s="25"/>
      <c r="J434" s="28"/>
      <c r="K434" s="25"/>
      <c r="L434" s="28"/>
      <c r="M434" s="22"/>
      <c r="N434" s="1" t="s">
        <v>428</v>
      </c>
    </row>
    <row r="435" spans="1:52" ht="30" customHeight="1" x14ac:dyDescent="0.3">
      <c r="A435" s="23" t="s">
        <v>425</v>
      </c>
      <c r="B435" s="23" t="s">
        <v>426</v>
      </c>
      <c r="C435" s="23" t="s">
        <v>62</v>
      </c>
      <c r="D435" s="24">
        <v>1</v>
      </c>
      <c r="E435" s="26">
        <f>단가대비표!O189</f>
        <v>0</v>
      </c>
      <c r="F435" s="29">
        <f>TRUNC(E435*D435,1)</f>
        <v>0</v>
      </c>
      <c r="G435" s="26">
        <f>단가대비표!P189</f>
        <v>0</v>
      </c>
      <c r="H435" s="29">
        <f>TRUNC(G435*D435,1)</f>
        <v>0</v>
      </c>
      <c r="I435" s="26">
        <f>단가대비표!V189</f>
        <v>0</v>
      </c>
      <c r="J435" s="29">
        <f>TRUNC(I435*D435,1)</f>
        <v>0</v>
      </c>
      <c r="K435" s="26">
        <f>TRUNC(E435+G435+I435,1)</f>
        <v>0</v>
      </c>
      <c r="L435" s="29">
        <f>TRUNC(F435+H435+J435,1)</f>
        <v>0</v>
      </c>
      <c r="M435" s="23" t="s">
        <v>1664</v>
      </c>
      <c r="N435" s="2" t="s">
        <v>428</v>
      </c>
      <c r="O435" s="2" t="s">
        <v>1665</v>
      </c>
      <c r="P435" s="2" t="s">
        <v>66</v>
      </c>
      <c r="Q435" s="2" t="s">
        <v>66</v>
      </c>
      <c r="R435" s="2" t="s">
        <v>65</v>
      </c>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3"/>
      <c r="AS435" s="3"/>
      <c r="AT435" s="3"/>
      <c r="AU435" s="3"/>
      <c r="AV435" s="2" t="s">
        <v>52</v>
      </c>
      <c r="AW435" s="2" t="s">
        <v>1666</v>
      </c>
      <c r="AX435" s="2" t="s">
        <v>52</v>
      </c>
      <c r="AY435" s="2" t="s">
        <v>52</v>
      </c>
      <c r="AZ435" s="2" t="s">
        <v>52</v>
      </c>
    </row>
    <row r="436" spans="1:52" ht="30" customHeight="1" x14ac:dyDescent="0.3">
      <c r="A436" s="23" t="s">
        <v>986</v>
      </c>
      <c r="B436" s="23" t="s">
        <v>987</v>
      </c>
      <c r="C436" s="23" t="s">
        <v>988</v>
      </c>
      <c r="D436" s="24">
        <v>0.01</v>
      </c>
      <c r="E436" s="26">
        <f>단가대비표!O160</f>
        <v>0</v>
      </c>
      <c r="F436" s="29">
        <f>TRUNC(E436*D436,1)</f>
        <v>0</v>
      </c>
      <c r="G436" s="26">
        <f>단가대비표!P160</f>
        <v>0</v>
      </c>
      <c r="H436" s="29">
        <f>TRUNC(G436*D436,1)</f>
        <v>0</v>
      </c>
      <c r="I436" s="26">
        <f>단가대비표!V160</f>
        <v>0</v>
      </c>
      <c r="J436" s="29">
        <f>TRUNC(I436*D436,1)</f>
        <v>0</v>
      </c>
      <c r="K436" s="26">
        <f>TRUNC(E436+G436+I436,1)</f>
        <v>0</v>
      </c>
      <c r="L436" s="29">
        <f>TRUNC(F436+H436+J436,1)</f>
        <v>0</v>
      </c>
      <c r="M436" s="23" t="s">
        <v>989</v>
      </c>
      <c r="N436" s="2" t="s">
        <v>428</v>
      </c>
      <c r="O436" s="2" t="s">
        <v>990</v>
      </c>
      <c r="P436" s="2" t="s">
        <v>66</v>
      </c>
      <c r="Q436" s="2" t="s">
        <v>66</v>
      </c>
      <c r="R436" s="2" t="s">
        <v>65</v>
      </c>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3"/>
      <c r="AS436" s="3"/>
      <c r="AT436" s="3"/>
      <c r="AU436" s="3"/>
      <c r="AV436" s="2" t="s">
        <v>52</v>
      </c>
      <c r="AW436" s="2" t="s">
        <v>1667</v>
      </c>
      <c r="AX436" s="2" t="s">
        <v>52</v>
      </c>
      <c r="AY436" s="2" t="s">
        <v>52</v>
      </c>
      <c r="AZ436" s="2" t="s">
        <v>52</v>
      </c>
    </row>
    <row r="437" spans="1:52" ht="30" customHeight="1" x14ac:dyDescent="0.3">
      <c r="A437" s="23" t="s">
        <v>979</v>
      </c>
      <c r="B437" s="23" t="s">
        <v>52</v>
      </c>
      <c r="C437" s="23" t="s">
        <v>52</v>
      </c>
      <c r="D437" s="24"/>
      <c r="E437" s="26"/>
      <c r="F437" s="29">
        <f>TRUNC(SUMIF(N435:N436, N434, F435:F436),0)</f>
        <v>0</v>
      </c>
      <c r="G437" s="26"/>
      <c r="H437" s="29">
        <f>TRUNC(SUMIF(N435:N436, N434, H435:H436),0)</f>
        <v>0</v>
      </c>
      <c r="I437" s="26"/>
      <c r="J437" s="29">
        <f>TRUNC(SUMIF(N435:N436, N434, J435:J436),0)</f>
        <v>0</v>
      </c>
      <c r="K437" s="26"/>
      <c r="L437" s="29">
        <f>F437+H437+J437</f>
        <v>0</v>
      </c>
      <c r="M437" s="23" t="s">
        <v>52</v>
      </c>
      <c r="N437" s="2" t="s">
        <v>97</v>
      </c>
      <c r="O437" s="2" t="s">
        <v>97</v>
      </c>
      <c r="P437" s="2" t="s">
        <v>52</v>
      </c>
      <c r="Q437" s="2" t="s">
        <v>52</v>
      </c>
      <c r="R437" s="2" t="s">
        <v>52</v>
      </c>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3"/>
      <c r="AS437" s="3"/>
      <c r="AT437" s="3"/>
      <c r="AU437" s="3"/>
      <c r="AV437" s="2" t="s">
        <v>52</v>
      </c>
      <c r="AW437" s="2" t="s">
        <v>52</v>
      </c>
      <c r="AX437" s="2" t="s">
        <v>52</v>
      </c>
      <c r="AY437" s="2" t="s">
        <v>52</v>
      </c>
      <c r="AZ437" s="2" t="s">
        <v>52</v>
      </c>
    </row>
    <row r="438" spans="1:52" ht="30" customHeight="1" x14ac:dyDescent="0.3">
      <c r="A438" s="24"/>
      <c r="B438" s="24"/>
      <c r="C438" s="24"/>
      <c r="D438" s="24"/>
      <c r="E438" s="26"/>
      <c r="F438" s="29"/>
      <c r="G438" s="26"/>
      <c r="H438" s="29"/>
      <c r="I438" s="26"/>
      <c r="J438" s="29"/>
      <c r="K438" s="26"/>
      <c r="L438" s="29"/>
      <c r="M438" s="24"/>
    </row>
    <row r="439" spans="1:52" ht="30" customHeight="1" x14ac:dyDescent="0.3">
      <c r="A439" s="20" t="s">
        <v>1668</v>
      </c>
      <c r="B439" s="21"/>
      <c r="C439" s="21"/>
      <c r="D439" s="21"/>
      <c r="E439" s="25"/>
      <c r="F439" s="28"/>
      <c r="G439" s="25"/>
      <c r="H439" s="28"/>
      <c r="I439" s="25"/>
      <c r="J439" s="28"/>
      <c r="K439" s="25"/>
      <c r="L439" s="28"/>
      <c r="M439" s="22"/>
      <c r="N439" s="1" t="s">
        <v>435</v>
      </c>
    </row>
    <row r="440" spans="1:52" ht="30" customHeight="1" x14ac:dyDescent="0.3">
      <c r="A440" s="23" t="s">
        <v>1669</v>
      </c>
      <c r="B440" s="23" t="s">
        <v>1670</v>
      </c>
      <c r="C440" s="23" t="s">
        <v>897</v>
      </c>
      <c r="D440" s="24">
        <v>5.35</v>
      </c>
      <c r="E440" s="26">
        <f>단가대비표!O35</f>
        <v>0</v>
      </c>
      <c r="F440" s="29">
        <f>TRUNC(E440*D440,1)</f>
        <v>0</v>
      </c>
      <c r="G440" s="26">
        <f>단가대비표!P35</f>
        <v>0</v>
      </c>
      <c r="H440" s="29">
        <f>TRUNC(G440*D440,1)</f>
        <v>0</v>
      </c>
      <c r="I440" s="26">
        <f>단가대비표!V35</f>
        <v>0</v>
      </c>
      <c r="J440" s="29">
        <f>TRUNC(I440*D440,1)</f>
        <v>0</v>
      </c>
      <c r="K440" s="26">
        <f>TRUNC(E440+G440+I440,1)</f>
        <v>0</v>
      </c>
      <c r="L440" s="29">
        <f>TRUNC(F440+H440+J440,1)</f>
        <v>0</v>
      </c>
      <c r="M440" s="23" t="s">
        <v>1671</v>
      </c>
      <c r="N440" s="2" t="s">
        <v>435</v>
      </c>
      <c r="O440" s="2" t="s">
        <v>1672</v>
      </c>
      <c r="P440" s="2" t="s">
        <v>66</v>
      </c>
      <c r="Q440" s="2" t="s">
        <v>66</v>
      </c>
      <c r="R440" s="2" t="s">
        <v>65</v>
      </c>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3"/>
      <c r="AS440" s="3"/>
      <c r="AT440" s="3"/>
      <c r="AU440" s="3"/>
      <c r="AV440" s="2" t="s">
        <v>52</v>
      </c>
      <c r="AW440" s="2" t="s">
        <v>1673</v>
      </c>
      <c r="AX440" s="2" t="s">
        <v>52</v>
      </c>
      <c r="AY440" s="2" t="s">
        <v>52</v>
      </c>
      <c r="AZ440" s="2" t="s">
        <v>52</v>
      </c>
    </row>
    <row r="441" spans="1:52" ht="30" customHeight="1" x14ac:dyDescent="0.3">
      <c r="A441" s="23" t="s">
        <v>1674</v>
      </c>
      <c r="B441" s="23" t="s">
        <v>1675</v>
      </c>
      <c r="C441" s="23" t="s">
        <v>1134</v>
      </c>
      <c r="D441" s="24">
        <v>1</v>
      </c>
      <c r="E441" s="26">
        <f>단가대비표!O137</f>
        <v>0</v>
      </c>
      <c r="F441" s="29">
        <f>TRUNC(E441*D441,1)</f>
        <v>0</v>
      </c>
      <c r="G441" s="26">
        <f>단가대비표!P137</f>
        <v>0</v>
      </c>
      <c r="H441" s="29">
        <f>TRUNC(G441*D441,1)</f>
        <v>0</v>
      </c>
      <c r="I441" s="26">
        <f>단가대비표!V137</f>
        <v>0</v>
      </c>
      <c r="J441" s="29">
        <f>TRUNC(I441*D441,1)</f>
        <v>0</v>
      </c>
      <c r="K441" s="26">
        <f>TRUNC(E441+G441+I441,1)</f>
        <v>0</v>
      </c>
      <c r="L441" s="29">
        <f>TRUNC(F441+H441+J441,1)</f>
        <v>0</v>
      </c>
      <c r="M441" s="23" t="s">
        <v>1676</v>
      </c>
      <c r="N441" s="2" t="s">
        <v>435</v>
      </c>
      <c r="O441" s="2" t="s">
        <v>1677</v>
      </c>
      <c r="P441" s="2" t="s">
        <v>66</v>
      </c>
      <c r="Q441" s="2" t="s">
        <v>66</v>
      </c>
      <c r="R441" s="2" t="s">
        <v>65</v>
      </c>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3"/>
      <c r="AS441" s="3"/>
      <c r="AT441" s="3"/>
      <c r="AU441" s="3"/>
      <c r="AV441" s="2" t="s">
        <v>52</v>
      </c>
      <c r="AW441" s="2" t="s">
        <v>1678</v>
      </c>
      <c r="AX441" s="2" t="s">
        <v>52</v>
      </c>
      <c r="AY441" s="2" t="s">
        <v>52</v>
      </c>
      <c r="AZ441" s="2" t="s">
        <v>52</v>
      </c>
    </row>
    <row r="442" spans="1:52" ht="30" customHeight="1" x14ac:dyDescent="0.3">
      <c r="A442" s="23" t="s">
        <v>979</v>
      </c>
      <c r="B442" s="23" t="s">
        <v>52</v>
      </c>
      <c r="C442" s="23" t="s">
        <v>52</v>
      </c>
      <c r="D442" s="24"/>
      <c r="E442" s="26"/>
      <c r="F442" s="29">
        <f>TRUNC(SUMIF(N440:N441, N439, F440:F441),0)</f>
        <v>0</v>
      </c>
      <c r="G442" s="26"/>
      <c r="H442" s="29">
        <f>TRUNC(SUMIF(N440:N441, N439, H440:H441),0)</f>
        <v>0</v>
      </c>
      <c r="I442" s="26"/>
      <c r="J442" s="29">
        <f>TRUNC(SUMIF(N440:N441, N439, J440:J441),0)</f>
        <v>0</v>
      </c>
      <c r="K442" s="26"/>
      <c r="L442" s="29">
        <f>F442+H442+J442</f>
        <v>0</v>
      </c>
      <c r="M442" s="23" t="s">
        <v>52</v>
      </c>
      <c r="N442" s="2" t="s">
        <v>97</v>
      </c>
      <c r="O442" s="2" t="s">
        <v>97</v>
      </c>
      <c r="P442" s="2" t="s">
        <v>52</v>
      </c>
      <c r="Q442" s="2" t="s">
        <v>52</v>
      </c>
      <c r="R442" s="2" t="s">
        <v>52</v>
      </c>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3"/>
      <c r="AS442" s="3"/>
      <c r="AT442" s="3"/>
      <c r="AU442" s="3"/>
      <c r="AV442" s="2" t="s">
        <v>52</v>
      </c>
      <c r="AW442" s="2" t="s">
        <v>52</v>
      </c>
      <c r="AX442" s="2" t="s">
        <v>52</v>
      </c>
      <c r="AY442" s="2" t="s">
        <v>52</v>
      </c>
      <c r="AZ442" s="2" t="s">
        <v>52</v>
      </c>
    </row>
    <row r="443" spans="1:52" ht="30" customHeight="1" x14ac:dyDescent="0.3">
      <c r="A443" s="24"/>
      <c r="B443" s="24"/>
      <c r="C443" s="24"/>
      <c r="D443" s="24"/>
      <c r="E443" s="26"/>
      <c r="F443" s="29"/>
      <c r="G443" s="26"/>
      <c r="H443" s="29"/>
      <c r="I443" s="26"/>
      <c r="J443" s="29"/>
      <c r="K443" s="26"/>
      <c r="L443" s="29"/>
      <c r="M443" s="24"/>
    </row>
    <row r="444" spans="1:52" ht="30" customHeight="1" x14ac:dyDescent="0.3">
      <c r="A444" s="20" t="s">
        <v>1679</v>
      </c>
      <c r="B444" s="21"/>
      <c r="C444" s="21"/>
      <c r="D444" s="21"/>
      <c r="E444" s="25"/>
      <c r="F444" s="28"/>
      <c r="G444" s="25"/>
      <c r="H444" s="28"/>
      <c r="I444" s="25"/>
      <c r="J444" s="28"/>
      <c r="K444" s="25"/>
      <c r="L444" s="28"/>
      <c r="M444" s="22"/>
      <c r="N444" s="1" t="s">
        <v>440</v>
      </c>
    </row>
    <row r="445" spans="1:52" ht="30" customHeight="1" x14ac:dyDescent="0.3">
      <c r="A445" s="23" t="s">
        <v>992</v>
      </c>
      <c r="B445" s="23" t="s">
        <v>987</v>
      </c>
      <c r="C445" s="23" t="s">
        <v>988</v>
      </c>
      <c r="D445" s="24">
        <v>6.0000000000000001E-3</v>
      </c>
      <c r="E445" s="26">
        <f>단가대비표!O147</f>
        <v>0</v>
      </c>
      <c r="F445" s="29">
        <f>TRUNC(E445*D445,1)</f>
        <v>0</v>
      </c>
      <c r="G445" s="26">
        <f>단가대비표!P147</f>
        <v>0</v>
      </c>
      <c r="H445" s="29">
        <f>TRUNC(G445*D445,1)</f>
        <v>0</v>
      </c>
      <c r="I445" s="26">
        <f>단가대비표!V147</f>
        <v>0</v>
      </c>
      <c r="J445" s="29">
        <f>TRUNC(I445*D445,1)</f>
        <v>0</v>
      </c>
      <c r="K445" s="26">
        <f>TRUNC(E445+G445+I445,1)</f>
        <v>0</v>
      </c>
      <c r="L445" s="29">
        <f>TRUNC(F445+H445+J445,1)</f>
        <v>0</v>
      </c>
      <c r="M445" s="23" t="s">
        <v>993</v>
      </c>
      <c r="N445" s="2" t="s">
        <v>440</v>
      </c>
      <c r="O445" s="2" t="s">
        <v>994</v>
      </c>
      <c r="P445" s="2" t="s">
        <v>66</v>
      </c>
      <c r="Q445" s="2" t="s">
        <v>66</v>
      </c>
      <c r="R445" s="2" t="s">
        <v>65</v>
      </c>
      <c r="S445" s="3"/>
      <c r="T445" s="3"/>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3"/>
      <c r="AS445" s="3"/>
      <c r="AT445" s="3"/>
      <c r="AU445" s="3"/>
      <c r="AV445" s="2" t="s">
        <v>52</v>
      </c>
      <c r="AW445" s="2" t="s">
        <v>1680</v>
      </c>
      <c r="AX445" s="2" t="s">
        <v>52</v>
      </c>
      <c r="AY445" s="2" t="s">
        <v>52</v>
      </c>
      <c r="AZ445" s="2" t="s">
        <v>52</v>
      </c>
    </row>
    <row r="446" spans="1:52" ht="30" customHeight="1" x14ac:dyDescent="0.3">
      <c r="A446" s="23" t="s">
        <v>979</v>
      </c>
      <c r="B446" s="23" t="s">
        <v>52</v>
      </c>
      <c r="C446" s="23" t="s">
        <v>52</v>
      </c>
      <c r="D446" s="24"/>
      <c r="E446" s="26"/>
      <c r="F446" s="29">
        <f>TRUNC(SUMIF(N445:N445, N444, F445:F445),0)</f>
        <v>0</v>
      </c>
      <c r="G446" s="26"/>
      <c r="H446" s="29">
        <f>TRUNC(SUMIF(N445:N445, N444, H445:H445),0)</f>
        <v>0</v>
      </c>
      <c r="I446" s="26"/>
      <c r="J446" s="29">
        <f>TRUNC(SUMIF(N445:N445, N444, J445:J445),0)</f>
        <v>0</v>
      </c>
      <c r="K446" s="26"/>
      <c r="L446" s="29">
        <f>F446+H446+J446</f>
        <v>0</v>
      </c>
      <c r="M446" s="23" t="s">
        <v>52</v>
      </c>
      <c r="N446" s="2" t="s">
        <v>97</v>
      </c>
      <c r="O446" s="2" t="s">
        <v>97</v>
      </c>
      <c r="P446" s="2" t="s">
        <v>52</v>
      </c>
      <c r="Q446" s="2" t="s">
        <v>52</v>
      </c>
      <c r="R446" s="2" t="s">
        <v>52</v>
      </c>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c r="AU446" s="3"/>
      <c r="AV446" s="2" t="s">
        <v>52</v>
      </c>
      <c r="AW446" s="2" t="s">
        <v>52</v>
      </c>
      <c r="AX446" s="2" t="s">
        <v>52</v>
      </c>
      <c r="AY446" s="2" t="s">
        <v>52</v>
      </c>
      <c r="AZ446" s="2" t="s">
        <v>52</v>
      </c>
    </row>
    <row r="447" spans="1:52" ht="30" customHeight="1" x14ac:dyDescent="0.3">
      <c r="A447" s="24"/>
      <c r="B447" s="24"/>
      <c r="C447" s="24"/>
      <c r="D447" s="24"/>
      <c r="E447" s="26"/>
      <c r="F447" s="29"/>
      <c r="G447" s="26"/>
      <c r="H447" s="29"/>
      <c r="I447" s="26"/>
      <c r="J447" s="29"/>
      <c r="K447" s="26"/>
      <c r="L447" s="29"/>
      <c r="M447" s="24"/>
    </row>
    <row r="448" spans="1:52" ht="30" customHeight="1" x14ac:dyDescent="0.3">
      <c r="A448" s="20" t="s">
        <v>1681</v>
      </c>
      <c r="B448" s="21"/>
      <c r="C448" s="21"/>
      <c r="D448" s="21"/>
      <c r="E448" s="25"/>
      <c r="F448" s="28"/>
      <c r="G448" s="25"/>
      <c r="H448" s="28"/>
      <c r="I448" s="25"/>
      <c r="J448" s="28"/>
      <c r="K448" s="25"/>
      <c r="L448" s="28"/>
      <c r="M448" s="22"/>
      <c r="N448" s="1" t="s">
        <v>444</v>
      </c>
    </row>
    <row r="449" spans="1:52" ht="30" customHeight="1" x14ac:dyDescent="0.3">
      <c r="A449" s="23" t="s">
        <v>992</v>
      </c>
      <c r="B449" s="23" t="s">
        <v>987</v>
      </c>
      <c r="C449" s="23" t="s">
        <v>988</v>
      </c>
      <c r="D449" s="24">
        <v>6.0000000000000001E-3</v>
      </c>
      <c r="E449" s="26">
        <f>단가대비표!O147</f>
        <v>0</v>
      </c>
      <c r="F449" s="29">
        <f>TRUNC(E449*D449,1)</f>
        <v>0</v>
      </c>
      <c r="G449" s="26">
        <f>단가대비표!P147</f>
        <v>0</v>
      </c>
      <c r="H449" s="29">
        <f>TRUNC(G449*D449,1)</f>
        <v>0</v>
      </c>
      <c r="I449" s="26">
        <f>단가대비표!V147</f>
        <v>0</v>
      </c>
      <c r="J449" s="29">
        <f>TRUNC(I449*D449,1)</f>
        <v>0</v>
      </c>
      <c r="K449" s="26">
        <f>TRUNC(E449+G449+I449,1)</f>
        <v>0</v>
      </c>
      <c r="L449" s="29">
        <f>TRUNC(F449+H449+J449,1)</f>
        <v>0</v>
      </c>
      <c r="M449" s="23" t="s">
        <v>993</v>
      </c>
      <c r="N449" s="2" t="s">
        <v>444</v>
      </c>
      <c r="O449" s="2" t="s">
        <v>994</v>
      </c>
      <c r="P449" s="2" t="s">
        <v>66</v>
      </c>
      <c r="Q449" s="2" t="s">
        <v>66</v>
      </c>
      <c r="R449" s="2" t="s">
        <v>65</v>
      </c>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3"/>
      <c r="AS449" s="3"/>
      <c r="AT449" s="3"/>
      <c r="AU449" s="3"/>
      <c r="AV449" s="2" t="s">
        <v>52</v>
      </c>
      <c r="AW449" s="2" t="s">
        <v>1682</v>
      </c>
      <c r="AX449" s="2" t="s">
        <v>52</v>
      </c>
      <c r="AY449" s="2" t="s">
        <v>52</v>
      </c>
      <c r="AZ449" s="2" t="s">
        <v>52</v>
      </c>
    </row>
    <row r="450" spans="1:52" ht="30" customHeight="1" x14ac:dyDescent="0.3">
      <c r="A450" s="23" t="s">
        <v>979</v>
      </c>
      <c r="B450" s="23" t="s">
        <v>52</v>
      </c>
      <c r="C450" s="23" t="s">
        <v>52</v>
      </c>
      <c r="D450" s="24"/>
      <c r="E450" s="26"/>
      <c r="F450" s="29">
        <f>TRUNC(SUMIF(N449:N449, N448, F449:F449),0)</f>
        <v>0</v>
      </c>
      <c r="G450" s="26"/>
      <c r="H450" s="29">
        <f>TRUNC(SUMIF(N449:N449, N448, H449:H449),0)</f>
        <v>0</v>
      </c>
      <c r="I450" s="26"/>
      <c r="J450" s="29">
        <f>TRUNC(SUMIF(N449:N449, N448, J449:J449),0)</f>
        <v>0</v>
      </c>
      <c r="K450" s="26"/>
      <c r="L450" s="29">
        <f>F450+H450+J450</f>
        <v>0</v>
      </c>
      <c r="M450" s="23" t="s">
        <v>52</v>
      </c>
      <c r="N450" s="2" t="s">
        <v>97</v>
      </c>
      <c r="O450" s="2" t="s">
        <v>97</v>
      </c>
      <c r="P450" s="2" t="s">
        <v>52</v>
      </c>
      <c r="Q450" s="2" t="s">
        <v>52</v>
      </c>
      <c r="R450" s="2" t="s">
        <v>52</v>
      </c>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3"/>
      <c r="AS450" s="3"/>
      <c r="AT450" s="3"/>
      <c r="AU450" s="3"/>
      <c r="AV450" s="2" t="s">
        <v>52</v>
      </c>
      <c r="AW450" s="2" t="s">
        <v>52</v>
      </c>
      <c r="AX450" s="2" t="s">
        <v>52</v>
      </c>
      <c r="AY450" s="2" t="s">
        <v>52</v>
      </c>
      <c r="AZ450" s="2" t="s">
        <v>52</v>
      </c>
    </row>
    <row r="451" spans="1:52" ht="30" customHeight="1" x14ac:dyDescent="0.3">
      <c r="A451" s="24"/>
      <c r="B451" s="24"/>
      <c r="C451" s="24"/>
      <c r="D451" s="24"/>
      <c r="E451" s="26"/>
      <c r="F451" s="29"/>
      <c r="G451" s="26"/>
      <c r="H451" s="29"/>
      <c r="I451" s="26"/>
      <c r="J451" s="29"/>
      <c r="K451" s="26"/>
      <c r="L451" s="29"/>
      <c r="M451" s="24"/>
    </row>
    <row r="452" spans="1:52" ht="30" customHeight="1" x14ac:dyDescent="0.3">
      <c r="A452" s="20" t="s">
        <v>1683</v>
      </c>
      <c r="B452" s="21"/>
      <c r="C452" s="21"/>
      <c r="D452" s="21"/>
      <c r="E452" s="25"/>
      <c r="F452" s="28"/>
      <c r="G452" s="25"/>
      <c r="H452" s="28"/>
      <c r="I452" s="25"/>
      <c r="J452" s="28"/>
      <c r="K452" s="25"/>
      <c r="L452" s="28"/>
      <c r="M452" s="22"/>
      <c r="N452" s="1" t="s">
        <v>449</v>
      </c>
    </row>
    <row r="453" spans="1:52" ht="30" customHeight="1" x14ac:dyDescent="0.3">
      <c r="A453" s="23" t="s">
        <v>1685</v>
      </c>
      <c r="B453" s="23" t="s">
        <v>987</v>
      </c>
      <c r="C453" s="23" t="s">
        <v>988</v>
      </c>
      <c r="D453" s="24">
        <v>2.2000000000000001E-3</v>
      </c>
      <c r="E453" s="26">
        <f>단가대비표!O157</f>
        <v>0</v>
      </c>
      <c r="F453" s="29">
        <f>TRUNC(E453*D453,1)</f>
        <v>0</v>
      </c>
      <c r="G453" s="26">
        <f>단가대비표!P157</f>
        <v>0</v>
      </c>
      <c r="H453" s="29">
        <f>TRUNC(G453*D453,1)</f>
        <v>0</v>
      </c>
      <c r="I453" s="26">
        <f>단가대비표!V157</f>
        <v>0</v>
      </c>
      <c r="J453" s="29">
        <f>TRUNC(I453*D453,1)</f>
        <v>0</v>
      </c>
      <c r="K453" s="26">
        <f>TRUNC(E453+G453+I453,1)</f>
        <v>0</v>
      </c>
      <c r="L453" s="29">
        <f>TRUNC(F453+H453+J453,1)</f>
        <v>0</v>
      </c>
      <c r="M453" s="23" t="s">
        <v>1686</v>
      </c>
      <c r="N453" s="2" t="s">
        <v>449</v>
      </c>
      <c r="O453" s="2" t="s">
        <v>1687</v>
      </c>
      <c r="P453" s="2" t="s">
        <v>66</v>
      </c>
      <c r="Q453" s="2" t="s">
        <v>66</v>
      </c>
      <c r="R453" s="2" t="s">
        <v>65</v>
      </c>
      <c r="S453" s="3"/>
      <c r="T453" s="3"/>
      <c r="U453" s="3"/>
      <c r="V453" s="3">
        <v>1</v>
      </c>
      <c r="W453" s="3"/>
      <c r="X453" s="3"/>
      <c r="Y453" s="3"/>
      <c r="Z453" s="3"/>
      <c r="AA453" s="3"/>
      <c r="AB453" s="3"/>
      <c r="AC453" s="3"/>
      <c r="AD453" s="3"/>
      <c r="AE453" s="3"/>
      <c r="AF453" s="3"/>
      <c r="AG453" s="3"/>
      <c r="AH453" s="3"/>
      <c r="AI453" s="3"/>
      <c r="AJ453" s="3"/>
      <c r="AK453" s="3"/>
      <c r="AL453" s="3"/>
      <c r="AM453" s="3"/>
      <c r="AN453" s="3"/>
      <c r="AO453" s="3"/>
      <c r="AP453" s="3"/>
      <c r="AQ453" s="3"/>
      <c r="AR453" s="3"/>
      <c r="AS453" s="3"/>
      <c r="AT453" s="3"/>
      <c r="AU453" s="3"/>
      <c r="AV453" s="2" t="s">
        <v>52</v>
      </c>
      <c r="AW453" s="2" t="s">
        <v>1688</v>
      </c>
      <c r="AX453" s="2" t="s">
        <v>52</v>
      </c>
      <c r="AY453" s="2" t="s">
        <v>52</v>
      </c>
      <c r="AZ453" s="2" t="s">
        <v>52</v>
      </c>
    </row>
    <row r="454" spans="1:52" ht="30" customHeight="1" x14ac:dyDescent="0.3">
      <c r="A454" s="23" t="s">
        <v>1557</v>
      </c>
      <c r="B454" s="23" t="s">
        <v>1689</v>
      </c>
      <c r="C454" s="23" t="s">
        <v>949</v>
      </c>
      <c r="D454" s="24">
        <v>1</v>
      </c>
      <c r="E454" s="26">
        <v>0</v>
      </c>
      <c r="F454" s="29">
        <f>TRUNC(E454*D454,1)</f>
        <v>0</v>
      </c>
      <c r="G454" s="26">
        <v>0</v>
      </c>
      <c r="H454" s="29">
        <f>TRUNC(G454*D454,1)</f>
        <v>0</v>
      </c>
      <c r="I454" s="26">
        <f>TRUNC(SUMIF(V453:V454, RIGHTB(O454, 1), H453:H454)*U454, 2)</f>
        <v>0</v>
      </c>
      <c r="J454" s="29">
        <f>TRUNC(I454*D454,1)</f>
        <v>0</v>
      </c>
      <c r="K454" s="26">
        <f>TRUNC(E454+G454+I454,1)</f>
        <v>0</v>
      </c>
      <c r="L454" s="29">
        <f>TRUNC(F454+H454+J454,1)</f>
        <v>0</v>
      </c>
      <c r="M454" s="23" t="s">
        <v>52</v>
      </c>
      <c r="N454" s="2" t="s">
        <v>449</v>
      </c>
      <c r="O454" s="2" t="s">
        <v>1360</v>
      </c>
      <c r="P454" s="2" t="s">
        <v>66</v>
      </c>
      <c r="Q454" s="2" t="s">
        <v>66</v>
      </c>
      <c r="R454" s="2" t="s">
        <v>66</v>
      </c>
      <c r="S454" s="3">
        <v>1</v>
      </c>
      <c r="T454" s="3">
        <v>2</v>
      </c>
      <c r="U454" s="3">
        <v>0.09</v>
      </c>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2" t="s">
        <v>52</v>
      </c>
      <c r="AW454" s="2" t="s">
        <v>1690</v>
      </c>
      <c r="AX454" s="2" t="s">
        <v>52</v>
      </c>
      <c r="AY454" s="2" t="s">
        <v>52</v>
      </c>
      <c r="AZ454" s="2" t="s">
        <v>52</v>
      </c>
    </row>
    <row r="455" spans="1:52" ht="30" customHeight="1" x14ac:dyDescent="0.3">
      <c r="A455" s="23" t="s">
        <v>979</v>
      </c>
      <c r="B455" s="23" t="s">
        <v>52</v>
      </c>
      <c r="C455" s="23" t="s">
        <v>52</v>
      </c>
      <c r="D455" s="24"/>
      <c r="E455" s="26"/>
      <c r="F455" s="29">
        <f>TRUNC(SUMIF(N453:N454, N452, F453:F454),0)</f>
        <v>0</v>
      </c>
      <c r="G455" s="26"/>
      <c r="H455" s="29">
        <f>TRUNC(SUMIF(N453:N454, N452, H453:H454),0)</f>
        <v>0</v>
      </c>
      <c r="I455" s="26"/>
      <c r="J455" s="29">
        <f>TRUNC(SUMIF(N453:N454, N452, J453:J454),0)</f>
        <v>0</v>
      </c>
      <c r="K455" s="26"/>
      <c r="L455" s="29">
        <f>F455+H455+J455</f>
        <v>0</v>
      </c>
      <c r="M455" s="23" t="s">
        <v>52</v>
      </c>
      <c r="N455" s="2" t="s">
        <v>97</v>
      </c>
      <c r="O455" s="2" t="s">
        <v>97</v>
      </c>
      <c r="P455" s="2" t="s">
        <v>52</v>
      </c>
      <c r="Q455" s="2" t="s">
        <v>52</v>
      </c>
      <c r="R455" s="2" t="s">
        <v>52</v>
      </c>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2" t="s">
        <v>52</v>
      </c>
      <c r="AW455" s="2" t="s">
        <v>52</v>
      </c>
      <c r="AX455" s="2" t="s">
        <v>52</v>
      </c>
      <c r="AY455" s="2" t="s">
        <v>52</v>
      </c>
      <c r="AZ455" s="2" t="s">
        <v>52</v>
      </c>
    </row>
    <row r="456" spans="1:52" ht="30" customHeight="1" x14ac:dyDescent="0.3">
      <c r="A456" s="24"/>
      <c r="B456" s="24"/>
      <c r="C456" s="24"/>
      <c r="D456" s="24"/>
      <c r="E456" s="26"/>
      <c r="F456" s="29"/>
      <c r="G456" s="26"/>
      <c r="H456" s="29"/>
      <c r="I456" s="26"/>
      <c r="J456" s="29"/>
      <c r="K456" s="26"/>
      <c r="L456" s="29"/>
      <c r="M456" s="24"/>
    </row>
    <row r="457" spans="1:52" ht="30" customHeight="1" x14ac:dyDescent="0.3">
      <c r="A457" s="20" t="s">
        <v>1691</v>
      </c>
      <c r="B457" s="21"/>
      <c r="C457" s="21"/>
      <c r="D457" s="21"/>
      <c r="E457" s="25"/>
      <c r="F457" s="28"/>
      <c r="G457" s="25"/>
      <c r="H457" s="28"/>
      <c r="I457" s="25"/>
      <c r="J457" s="28"/>
      <c r="K457" s="25"/>
      <c r="L457" s="28"/>
      <c r="M457" s="22"/>
      <c r="N457" s="1" t="s">
        <v>453</v>
      </c>
    </row>
    <row r="458" spans="1:52" ht="30" customHeight="1" x14ac:dyDescent="0.3">
      <c r="A458" s="23" t="s">
        <v>1685</v>
      </c>
      <c r="B458" s="23" t="s">
        <v>987</v>
      </c>
      <c r="C458" s="23" t="s">
        <v>988</v>
      </c>
      <c r="D458" s="24">
        <v>8.0000000000000002E-3</v>
      </c>
      <c r="E458" s="26">
        <f>단가대비표!O157</f>
        <v>0</v>
      </c>
      <c r="F458" s="29">
        <f>TRUNC(E458*D458,1)</f>
        <v>0</v>
      </c>
      <c r="G458" s="26">
        <f>단가대비표!P157</f>
        <v>0</v>
      </c>
      <c r="H458" s="29">
        <f>TRUNC(G458*D458,1)</f>
        <v>0</v>
      </c>
      <c r="I458" s="26">
        <f>단가대비표!V157</f>
        <v>0</v>
      </c>
      <c r="J458" s="29">
        <f>TRUNC(I458*D458,1)</f>
        <v>0</v>
      </c>
      <c r="K458" s="26">
        <f t="shared" ref="K458:L460" si="72">TRUNC(E458+G458+I458,1)</f>
        <v>0</v>
      </c>
      <c r="L458" s="29">
        <f t="shared" si="72"/>
        <v>0</v>
      </c>
      <c r="M458" s="23" t="s">
        <v>1686</v>
      </c>
      <c r="N458" s="2" t="s">
        <v>453</v>
      </c>
      <c r="O458" s="2" t="s">
        <v>1687</v>
      </c>
      <c r="P458" s="2" t="s">
        <v>66</v>
      </c>
      <c r="Q458" s="2" t="s">
        <v>66</v>
      </c>
      <c r="R458" s="2" t="s">
        <v>65</v>
      </c>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2" t="s">
        <v>52</v>
      </c>
      <c r="AW458" s="2" t="s">
        <v>1693</v>
      </c>
      <c r="AX458" s="2" t="s">
        <v>52</v>
      </c>
      <c r="AY458" s="2" t="s">
        <v>52</v>
      </c>
      <c r="AZ458" s="2" t="s">
        <v>52</v>
      </c>
    </row>
    <row r="459" spans="1:52" ht="30" customHeight="1" x14ac:dyDescent="0.3">
      <c r="A459" s="23" t="s">
        <v>992</v>
      </c>
      <c r="B459" s="23" t="s">
        <v>987</v>
      </c>
      <c r="C459" s="23" t="s">
        <v>988</v>
      </c>
      <c r="D459" s="24">
        <v>3.0000000000000001E-3</v>
      </c>
      <c r="E459" s="26">
        <f>단가대비표!O147</f>
        <v>0</v>
      </c>
      <c r="F459" s="29">
        <f>TRUNC(E459*D459,1)</f>
        <v>0</v>
      </c>
      <c r="G459" s="26">
        <f>단가대비표!P147</f>
        <v>0</v>
      </c>
      <c r="H459" s="29">
        <f>TRUNC(G459*D459,1)</f>
        <v>0</v>
      </c>
      <c r="I459" s="26">
        <f>단가대비표!V147</f>
        <v>0</v>
      </c>
      <c r="J459" s="29">
        <f>TRUNC(I459*D459,1)</f>
        <v>0</v>
      </c>
      <c r="K459" s="26">
        <f t="shared" si="72"/>
        <v>0</v>
      </c>
      <c r="L459" s="29">
        <f t="shared" si="72"/>
        <v>0</v>
      </c>
      <c r="M459" s="23" t="s">
        <v>993</v>
      </c>
      <c r="N459" s="2" t="s">
        <v>453</v>
      </c>
      <c r="O459" s="2" t="s">
        <v>994</v>
      </c>
      <c r="P459" s="2" t="s">
        <v>66</v>
      </c>
      <c r="Q459" s="2" t="s">
        <v>66</v>
      </c>
      <c r="R459" s="2" t="s">
        <v>65</v>
      </c>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2" t="s">
        <v>52</v>
      </c>
      <c r="AW459" s="2" t="s">
        <v>1694</v>
      </c>
      <c r="AX459" s="2" t="s">
        <v>52</v>
      </c>
      <c r="AY459" s="2" t="s">
        <v>52</v>
      </c>
      <c r="AZ459" s="2" t="s">
        <v>52</v>
      </c>
    </row>
    <row r="460" spans="1:52" ht="30" customHeight="1" x14ac:dyDescent="0.3">
      <c r="A460" s="23" t="s">
        <v>1695</v>
      </c>
      <c r="B460" s="23" t="s">
        <v>52</v>
      </c>
      <c r="C460" s="23" t="s">
        <v>751</v>
      </c>
      <c r="D460" s="24">
        <v>2E-3</v>
      </c>
      <c r="E460" s="26">
        <f>단가대비표!O211</f>
        <v>0</v>
      </c>
      <c r="F460" s="29">
        <f>TRUNC(E460*D460,1)</f>
        <v>0</v>
      </c>
      <c r="G460" s="26">
        <f>단가대비표!P211</f>
        <v>0</v>
      </c>
      <c r="H460" s="29">
        <f>TRUNC(G460*D460,1)</f>
        <v>0</v>
      </c>
      <c r="I460" s="26">
        <f>단가대비표!V211</f>
        <v>0</v>
      </c>
      <c r="J460" s="29">
        <f>TRUNC(I460*D460,1)</f>
        <v>0</v>
      </c>
      <c r="K460" s="26">
        <f t="shared" si="72"/>
        <v>0</v>
      </c>
      <c r="L460" s="29">
        <f t="shared" si="72"/>
        <v>0</v>
      </c>
      <c r="M460" s="23" t="s">
        <v>1696</v>
      </c>
      <c r="N460" s="2" t="s">
        <v>453</v>
      </c>
      <c r="O460" s="2" t="s">
        <v>1697</v>
      </c>
      <c r="P460" s="2" t="s">
        <v>66</v>
      </c>
      <c r="Q460" s="2" t="s">
        <v>66</v>
      </c>
      <c r="R460" s="2" t="s">
        <v>65</v>
      </c>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2" t="s">
        <v>52</v>
      </c>
      <c r="AW460" s="2" t="s">
        <v>1698</v>
      </c>
      <c r="AX460" s="2" t="s">
        <v>52</v>
      </c>
      <c r="AY460" s="2" t="s">
        <v>52</v>
      </c>
      <c r="AZ460" s="2" t="s">
        <v>52</v>
      </c>
    </row>
    <row r="461" spans="1:52" ht="30" customHeight="1" x14ac:dyDescent="0.3">
      <c r="A461" s="23" t="s">
        <v>979</v>
      </c>
      <c r="B461" s="23" t="s">
        <v>52</v>
      </c>
      <c r="C461" s="23" t="s">
        <v>52</v>
      </c>
      <c r="D461" s="24"/>
      <c r="E461" s="26"/>
      <c r="F461" s="29">
        <f>TRUNC(SUMIF(N458:N460, N457, F458:F460),0)</f>
        <v>0</v>
      </c>
      <c r="G461" s="26"/>
      <c r="H461" s="29">
        <f>TRUNC(SUMIF(N458:N460, N457, H458:H460),0)</f>
        <v>0</v>
      </c>
      <c r="I461" s="26"/>
      <c r="J461" s="29">
        <f>TRUNC(SUMIF(N458:N460, N457, J458:J460),0)</f>
        <v>0</v>
      </c>
      <c r="K461" s="26"/>
      <c r="L461" s="29">
        <f>F461+H461+J461</f>
        <v>0</v>
      </c>
      <c r="M461" s="23" t="s">
        <v>52</v>
      </c>
      <c r="N461" s="2" t="s">
        <v>97</v>
      </c>
      <c r="O461" s="2" t="s">
        <v>97</v>
      </c>
      <c r="P461" s="2" t="s">
        <v>52</v>
      </c>
      <c r="Q461" s="2" t="s">
        <v>52</v>
      </c>
      <c r="R461" s="2" t="s">
        <v>52</v>
      </c>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2" t="s">
        <v>52</v>
      </c>
      <c r="AW461" s="2" t="s">
        <v>52</v>
      </c>
      <c r="AX461" s="2" t="s">
        <v>52</v>
      </c>
      <c r="AY461" s="2" t="s">
        <v>52</v>
      </c>
      <c r="AZ461" s="2" t="s">
        <v>52</v>
      </c>
    </row>
    <row r="462" spans="1:52" ht="30" customHeight="1" x14ac:dyDescent="0.3">
      <c r="A462" s="24"/>
      <c r="B462" s="24"/>
      <c r="C462" s="24"/>
      <c r="D462" s="24"/>
      <c r="E462" s="26"/>
      <c r="F462" s="29"/>
      <c r="G462" s="26"/>
      <c r="H462" s="29"/>
      <c r="I462" s="26"/>
      <c r="J462" s="29"/>
      <c r="K462" s="26"/>
      <c r="L462" s="29"/>
      <c r="M462" s="24"/>
    </row>
    <row r="463" spans="1:52" ht="30" customHeight="1" x14ac:dyDescent="0.3">
      <c r="A463" s="20" t="s">
        <v>1699</v>
      </c>
      <c r="B463" s="21"/>
      <c r="C463" s="21"/>
      <c r="D463" s="21"/>
      <c r="E463" s="25"/>
      <c r="F463" s="28"/>
      <c r="G463" s="25"/>
      <c r="H463" s="28"/>
      <c r="I463" s="25"/>
      <c r="J463" s="28"/>
      <c r="K463" s="25"/>
      <c r="L463" s="28"/>
      <c r="M463" s="22"/>
      <c r="N463" s="1" t="s">
        <v>483</v>
      </c>
    </row>
    <row r="464" spans="1:52" ht="30" customHeight="1" x14ac:dyDescent="0.3">
      <c r="A464" s="23" t="s">
        <v>1700</v>
      </c>
      <c r="B464" s="23" t="s">
        <v>1701</v>
      </c>
      <c r="C464" s="23" t="s">
        <v>70</v>
      </c>
      <c r="D464" s="24">
        <v>2.484</v>
      </c>
      <c r="E464" s="26">
        <f>단가대비표!O215</f>
        <v>0</v>
      </c>
      <c r="F464" s="29">
        <f>TRUNC(E464*D464,1)</f>
        <v>0</v>
      </c>
      <c r="G464" s="26">
        <f>단가대비표!P215</f>
        <v>0</v>
      </c>
      <c r="H464" s="29">
        <f>TRUNC(G464*D464,1)</f>
        <v>0</v>
      </c>
      <c r="I464" s="26">
        <f>단가대비표!V215</f>
        <v>0</v>
      </c>
      <c r="J464" s="29">
        <f>TRUNC(I464*D464,1)</f>
        <v>0</v>
      </c>
      <c r="K464" s="26">
        <f>TRUNC(E464+G464+I464,1)</f>
        <v>0</v>
      </c>
      <c r="L464" s="29">
        <f>TRUNC(F464+H464+J464,1)</f>
        <v>0</v>
      </c>
      <c r="M464" s="23" t="s">
        <v>1702</v>
      </c>
      <c r="N464" s="2" t="s">
        <v>483</v>
      </c>
      <c r="O464" s="2" t="s">
        <v>1703</v>
      </c>
      <c r="P464" s="2" t="s">
        <v>66</v>
      </c>
      <c r="Q464" s="2" t="s">
        <v>66</v>
      </c>
      <c r="R464" s="2" t="s">
        <v>65</v>
      </c>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2" t="s">
        <v>52</v>
      </c>
      <c r="AW464" s="2" t="s">
        <v>1704</v>
      </c>
      <c r="AX464" s="2" t="s">
        <v>52</v>
      </c>
      <c r="AY464" s="2" t="s">
        <v>52</v>
      </c>
      <c r="AZ464" s="2" t="s">
        <v>52</v>
      </c>
    </row>
    <row r="465" spans="1:52" ht="30" customHeight="1" x14ac:dyDescent="0.3">
      <c r="A465" s="23" t="s">
        <v>979</v>
      </c>
      <c r="B465" s="23" t="s">
        <v>52</v>
      </c>
      <c r="C465" s="23" t="s">
        <v>52</v>
      </c>
      <c r="D465" s="24"/>
      <c r="E465" s="26"/>
      <c r="F465" s="29">
        <f>TRUNC(SUMIF(N464:N464, N463, F464:F464),0)</f>
        <v>0</v>
      </c>
      <c r="G465" s="26"/>
      <c r="H465" s="29">
        <f>TRUNC(SUMIF(N464:N464, N463, H464:H464),0)</f>
        <v>0</v>
      </c>
      <c r="I465" s="26"/>
      <c r="J465" s="29">
        <f>TRUNC(SUMIF(N464:N464, N463, J464:J464),0)</f>
        <v>0</v>
      </c>
      <c r="K465" s="26"/>
      <c r="L465" s="29">
        <f>F465+H465+J465</f>
        <v>0</v>
      </c>
      <c r="M465" s="23" t="s">
        <v>52</v>
      </c>
      <c r="N465" s="2" t="s">
        <v>97</v>
      </c>
      <c r="O465" s="2" t="s">
        <v>97</v>
      </c>
      <c r="P465" s="2" t="s">
        <v>52</v>
      </c>
      <c r="Q465" s="2" t="s">
        <v>52</v>
      </c>
      <c r="R465" s="2" t="s">
        <v>52</v>
      </c>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c r="AU465" s="3"/>
      <c r="AV465" s="2" t="s">
        <v>52</v>
      </c>
      <c r="AW465" s="2" t="s">
        <v>52</v>
      </c>
      <c r="AX465" s="2" t="s">
        <v>52</v>
      </c>
      <c r="AY465" s="2" t="s">
        <v>52</v>
      </c>
      <c r="AZ465" s="2" t="s">
        <v>52</v>
      </c>
    </row>
    <row r="466" spans="1:52" ht="30" customHeight="1" x14ac:dyDescent="0.3">
      <c r="A466" s="24"/>
      <c r="B466" s="24"/>
      <c r="C466" s="24"/>
      <c r="D466" s="24"/>
      <c r="E466" s="26"/>
      <c r="F466" s="29"/>
      <c r="G466" s="26"/>
      <c r="H466" s="29"/>
      <c r="I466" s="26"/>
      <c r="J466" s="29"/>
      <c r="K466" s="26"/>
      <c r="L466" s="29"/>
      <c r="M466" s="24"/>
    </row>
    <row r="467" spans="1:52" ht="30" customHeight="1" x14ac:dyDescent="0.3">
      <c r="A467" s="20" t="s">
        <v>1705</v>
      </c>
      <c r="B467" s="21"/>
      <c r="C467" s="21"/>
      <c r="D467" s="21"/>
      <c r="E467" s="25"/>
      <c r="F467" s="28"/>
      <c r="G467" s="25"/>
      <c r="H467" s="28"/>
      <c r="I467" s="25"/>
      <c r="J467" s="28"/>
      <c r="K467" s="25"/>
      <c r="L467" s="28"/>
      <c r="M467" s="22"/>
      <c r="N467" s="1" t="s">
        <v>488</v>
      </c>
    </row>
    <row r="468" spans="1:52" ht="30" customHeight="1" x14ac:dyDescent="0.3">
      <c r="A468" s="23" t="s">
        <v>1700</v>
      </c>
      <c r="B468" s="23" t="s">
        <v>1701</v>
      </c>
      <c r="C468" s="23" t="s">
        <v>70</v>
      </c>
      <c r="D468" s="24">
        <v>2.3620000000000001</v>
      </c>
      <c r="E468" s="26">
        <f>단가대비표!O215</f>
        <v>0</v>
      </c>
      <c r="F468" s="29">
        <f>TRUNC(E468*D468,1)</f>
        <v>0</v>
      </c>
      <c r="G468" s="26">
        <f>단가대비표!P215</f>
        <v>0</v>
      </c>
      <c r="H468" s="29">
        <f>TRUNC(G468*D468,1)</f>
        <v>0</v>
      </c>
      <c r="I468" s="26">
        <f>단가대비표!V215</f>
        <v>0</v>
      </c>
      <c r="J468" s="29">
        <f>TRUNC(I468*D468,1)</f>
        <v>0</v>
      </c>
      <c r="K468" s="26">
        <f>TRUNC(E468+G468+I468,1)</f>
        <v>0</v>
      </c>
      <c r="L468" s="29">
        <f>TRUNC(F468+H468+J468,1)</f>
        <v>0</v>
      </c>
      <c r="M468" s="23" t="s">
        <v>1702</v>
      </c>
      <c r="N468" s="2" t="s">
        <v>488</v>
      </c>
      <c r="O468" s="2" t="s">
        <v>1703</v>
      </c>
      <c r="P468" s="2" t="s">
        <v>66</v>
      </c>
      <c r="Q468" s="2" t="s">
        <v>66</v>
      </c>
      <c r="R468" s="2" t="s">
        <v>65</v>
      </c>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2" t="s">
        <v>52</v>
      </c>
      <c r="AW468" s="2" t="s">
        <v>1706</v>
      </c>
      <c r="AX468" s="2" t="s">
        <v>52</v>
      </c>
      <c r="AY468" s="2" t="s">
        <v>52</v>
      </c>
      <c r="AZ468" s="2" t="s">
        <v>52</v>
      </c>
    </row>
    <row r="469" spans="1:52" ht="30" customHeight="1" x14ac:dyDescent="0.3">
      <c r="A469" s="23" t="s">
        <v>979</v>
      </c>
      <c r="B469" s="23" t="s">
        <v>52</v>
      </c>
      <c r="C469" s="23" t="s">
        <v>52</v>
      </c>
      <c r="D469" s="24"/>
      <c r="E469" s="26"/>
      <c r="F469" s="29">
        <f>TRUNC(SUMIF(N468:N468, N467, F468:F468),0)</f>
        <v>0</v>
      </c>
      <c r="G469" s="26"/>
      <c r="H469" s="29">
        <f>TRUNC(SUMIF(N468:N468, N467, H468:H468),0)</f>
        <v>0</v>
      </c>
      <c r="I469" s="26"/>
      <c r="J469" s="29">
        <f>TRUNC(SUMIF(N468:N468, N467, J468:J468),0)</f>
        <v>0</v>
      </c>
      <c r="K469" s="26"/>
      <c r="L469" s="29">
        <f>F469+H469+J469</f>
        <v>0</v>
      </c>
      <c r="M469" s="23" t="s">
        <v>52</v>
      </c>
      <c r="N469" s="2" t="s">
        <v>97</v>
      </c>
      <c r="O469" s="2" t="s">
        <v>97</v>
      </c>
      <c r="P469" s="2" t="s">
        <v>52</v>
      </c>
      <c r="Q469" s="2" t="s">
        <v>52</v>
      </c>
      <c r="R469" s="2" t="s">
        <v>52</v>
      </c>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2" t="s">
        <v>52</v>
      </c>
      <c r="AW469" s="2" t="s">
        <v>52</v>
      </c>
      <c r="AX469" s="2" t="s">
        <v>52</v>
      </c>
      <c r="AY469" s="2" t="s">
        <v>52</v>
      </c>
      <c r="AZ469" s="2" t="s">
        <v>52</v>
      </c>
    </row>
    <row r="470" spans="1:52" ht="30" customHeight="1" x14ac:dyDescent="0.3">
      <c r="A470" s="24"/>
      <c r="B470" s="24"/>
      <c r="C470" s="24"/>
      <c r="D470" s="24"/>
      <c r="E470" s="26"/>
      <c r="F470" s="29"/>
      <c r="G470" s="26"/>
      <c r="H470" s="29"/>
      <c r="I470" s="26"/>
      <c r="J470" s="29"/>
      <c r="K470" s="26"/>
      <c r="L470" s="29"/>
      <c r="M470" s="24"/>
    </row>
    <row r="471" spans="1:52" ht="30" customHeight="1" x14ac:dyDescent="0.3">
      <c r="A471" s="20" t="s">
        <v>1707</v>
      </c>
      <c r="B471" s="21"/>
      <c r="C471" s="21"/>
      <c r="D471" s="21"/>
      <c r="E471" s="25"/>
      <c r="F471" s="28"/>
      <c r="G471" s="25"/>
      <c r="H471" s="28"/>
      <c r="I471" s="25"/>
      <c r="J471" s="28"/>
      <c r="K471" s="25"/>
      <c r="L471" s="28"/>
      <c r="M471" s="22"/>
      <c r="N471" s="1" t="s">
        <v>493</v>
      </c>
    </row>
    <row r="472" spans="1:52" ht="30" customHeight="1" x14ac:dyDescent="0.3">
      <c r="A472" s="23" t="s">
        <v>1700</v>
      </c>
      <c r="B472" s="23" t="s">
        <v>1701</v>
      </c>
      <c r="C472" s="23" t="s">
        <v>70</v>
      </c>
      <c r="D472" s="24">
        <v>3.3479999999999999</v>
      </c>
      <c r="E472" s="26">
        <f>단가대비표!O215</f>
        <v>0</v>
      </c>
      <c r="F472" s="29">
        <f>TRUNC(E472*D472,1)</f>
        <v>0</v>
      </c>
      <c r="G472" s="26">
        <f>단가대비표!P215</f>
        <v>0</v>
      </c>
      <c r="H472" s="29">
        <f>TRUNC(G472*D472,1)</f>
        <v>0</v>
      </c>
      <c r="I472" s="26">
        <f>단가대비표!V215</f>
        <v>0</v>
      </c>
      <c r="J472" s="29">
        <f>TRUNC(I472*D472,1)</f>
        <v>0</v>
      </c>
      <c r="K472" s="26">
        <f>TRUNC(E472+G472+I472,1)</f>
        <v>0</v>
      </c>
      <c r="L472" s="29">
        <f>TRUNC(F472+H472+J472,1)</f>
        <v>0</v>
      </c>
      <c r="M472" s="23" t="s">
        <v>1702</v>
      </c>
      <c r="N472" s="2" t="s">
        <v>493</v>
      </c>
      <c r="O472" s="2" t="s">
        <v>1703</v>
      </c>
      <c r="P472" s="2" t="s">
        <v>66</v>
      </c>
      <c r="Q472" s="2" t="s">
        <v>66</v>
      </c>
      <c r="R472" s="2" t="s">
        <v>65</v>
      </c>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2" t="s">
        <v>52</v>
      </c>
      <c r="AW472" s="2" t="s">
        <v>1708</v>
      </c>
      <c r="AX472" s="2" t="s">
        <v>52</v>
      </c>
      <c r="AY472" s="2" t="s">
        <v>52</v>
      </c>
      <c r="AZ472" s="2" t="s">
        <v>52</v>
      </c>
    </row>
    <row r="473" spans="1:52" ht="30" customHeight="1" x14ac:dyDescent="0.3">
      <c r="A473" s="23" t="s">
        <v>979</v>
      </c>
      <c r="B473" s="23" t="s">
        <v>52</v>
      </c>
      <c r="C473" s="23" t="s">
        <v>52</v>
      </c>
      <c r="D473" s="24"/>
      <c r="E473" s="26"/>
      <c r="F473" s="29">
        <f>TRUNC(SUMIF(N472:N472, N471, F472:F472),0)</f>
        <v>0</v>
      </c>
      <c r="G473" s="26"/>
      <c r="H473" s="29">
        <f>TRUNC(SUMIF(N472:N472, N471, H472:H472),0)</f>
        <v>0</v>
      </c>
      <c r="I473" s="26"/>
      <c r="J473" s="29">
        <f>TRUNC(SUMIF(N472:N472, N471, J472:J472),0)</f>
        <v>0</v>
      </c>
      <c r="K473" s="26"/>
      <c r="L473" s="29">
        <f>F473+H473+J473</f>
        <v>0</v>
      </c>
      <c r="M473" s="23" t="s">
        <v>52</v>
      </c>
      <c r="N473" s="2" t="s">
        <v>97</v>
      </c>
      <c r="O473" s="2" t="s">
        <v>97</v>
      </c>
      <c r="P473" s="2" t="s">
        <v>52</v>
      </c>
      <c r="Q473" s="2" t="s">
        <v>52</v>
      </c>
      <c r="R473" s="2" t="s">
        <v>52</v>
      </c>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2" t="s">
        <v>52</v>
      </c>
      <c r="AW473" s="2" t="s">
        <v>52</v>
      </c>
      <c r="AX473" s="2" t="s">
        <v>52</v>
      </c>
      <c r="AY473" s="2" t="s">
        <v>52</v>
      </c>
      <c r="AZ473" s="2" t="s">
        <v>52</v>
      </c>
    </row>
    <row r="474" spans="1:52" ht="30" customHeight="1" x14ac:dyDescent="0.3">
      <c r="A474" s="24"/>
      <c r="B474" s="24"/>
      <c r="C474" s="24"/>
      <c r="D474" s="24"/>
      <c r="E474" s="26"/>
      <c r="F474" s="29"/>
      <c r="G474" s="26"/>
      <c r="H474" s="29"/>
      <c r="I474" s="26"/>
      <c r="J474" s="29"/>
      <c r="K474" s="26"/>
      <c r="L474" s="29"/>
      <c r="M474" s="24"/>
    </row>
    <row r="475" spans="1:52" ht="30" customHeight="1" x14ac:dyDescent="0.3">
      <c r="A475" s="20" t="s">
        <v>1709</v>
      </c>
      <c r="B475" s="21"/>
      <c r="C475" s="21"/>
      <c r="D475" s="21"/>
      <c r="E475" s="25"/>
      <c r="F475" s="28"/>
      <c r="G475" s="25"/>
      <c r="H475" s="28"/>
      <c r="I475" s="25"/>
      <c r="J475" s="28"/>
      <c r="K475" s="25"/>
      <c r="L475" s="28"/>
      <c r="M475" s="22"/>
      <c r="N475" s="1" t="s">
        <v>498</v>
      </c>
    </row>
    <row r="476" spans="1:52" ht="30" customHeight="1" x14ac:dyDescent="0.3">
      <c r="A476" s="23" t="s">
        <v>1710</v>
      </c>
      <c r="B476" s="23" t="s">
        <v>1711</v>
      </c>
      <c r="C476" s="23" t="s">
        <v>70</v>
      </c>
      <c r="D476" s="24">
        <v>2.1</v>
      </c>
      <c r="E476" s="26">
        <f>단가대비표!O214</f>
        <v>0</v>
      </c>
      <c r="F476" s="29">
        <f>TRUNC(E476*D476,1)</f>
        <v>0</v>
      </c>
      <c r="G476" s="26">
        <f>단가대비표!P214</f>
        <v>0</v>
      </c>
      <c r="H476" s="29">
        <f>TRUNC(G476*D476,1)</f>
        <v>0</v>
      </c>
      <c r="I476" s="26">
        <f>단가대비표!V214</f>
        <v>0</v>
      </c>
      <c r="J476" s="29">
        <f>TRUNC(I476*D476,1)</f>
        <v>0</v>
      </c>
      <c r="K476" s="26">
        <f>TRUNC(E476+G476+I476,1)</f>
        <v>0</v>
      </c>
      <c r="L476" s="29">
        <f>TRUNC(F476+H476+J476,1)</f>
        <v>0</v>
      </c>
      <c r="M476" s="23" t="s">
        <v>1712</v>
      </c>
      <c r="N476" s="2" t="s">
        <v>498</v>
      </c>
      <c r="O476" s="2" t="s">
        <v>1713</v>
      </c>
      <c r="P476" s="2" t="s">
        <v>66</v>
      </c>
      <c r="Q476" s="2" t="s">
        <v>66</v>
      </c>
      <c r="R476" s="2" t="s">
        <v>65</v>
      </c>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2" t="s">
        <v>52</v>
      </c>
      <c r="AW476" s="2" t="s">
        <v>1714</v>
      </c>
      <c r="AX476" s="2" t="s">
        <v>52</v>
      </c>
      <c r="AY476" s="2" t="s">
        <v>52</v>
      </c>
      <c r="AZ476" s="2" t="s">
        <v>52</v>
      </c>
    </row>
    <row r="477" spans="1:52" ht="30" customHeight="1" x14ac:dyDescent="0.3">
      <c r="A477" s="23" t="s">
        <v>979</v>
      </c>
      <c r="B477" s="23" t="s">
        <v>52</v>
      </c>
      <c r="C477" s="23" t="s">
        <v>52</v>
      </c>
      <c r="D477" s="24"/>
      <c r="E477" s="26"/>
      <c r="F477" s="29">
        <f>TRUNC(SUMIF(N476:N476, N475, F476:F476),0)</f>
        <v>0</v>
      </c>
      <c r="G477" s="26"/>
      <c r="H477" s="29">
        <f>TRUNC(SUMIF(N476:N476, N475, H476:H476),0)</f>
        <v>0</v>
      </c>
      <c r="I477" s="26"/>
      <c r="J477" s="29">
        <f>TRUNC(SUMIF(N476:N476, N475, J476:J476),0)</f>
        <v>0</v>
      </c>
      <c r="K477" s="26"/>
      <c r="L477" s="29">
        <f>F477+H477+J477</f>
        <v>0</v>
      </c>
      <c r="M477" s="23" t="s">
        <v>52</v>
      </c>
      <c r="N477" s="2" t="s">
        <v>97</v>
      </c>
      <c r="O477" s="2" t="s">
        <v>97</v>
      </c>
      <c r="P477" s="2" t="s">
        <v>52</v>
      </c>
      <c r="Q477" s="2" t="s">
        <v>52</v>
      </c>
      <c r="R477" s="2" t="s">
        <v>52</v>
      </c>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2" t="s">
        <v>52</v>
      </c>
      <c r="AW477" s="2" t="s">
        <v>52</v>
      </c>
      <c r="AX477" s="2" t="s">
        <v>52</v>
      </c>
      <c r="AY477" s="2" t="s">
        <v>52</v>
      </c>
      <c r="AZ477" s="2" t="s">
        <v>52</v>
      </c>
    </row>
    <row r="478" spans="1:52" ht="30" customHeight="1" x14ac:dyDescent="0.3">
      <c r="A478" s="24"/>
      <c r="B478" s="24"/>
      <c r="C478" s="24"/>
      <c r="D478" s="24"/>
      <c r="E478" s="26"/>
      <c r="F478" s="29"/>
      <c r="G478" s="26"/>
      <c r="H478" s="29"/>
      <c r="I478" s="26"/>
      <c r="J478" s="29"/>
      <c r="K478" s="26"/>
      <c r="L478" s="29"/>
      <c r="M478" s="24"/>
    </row>
    <row r="479" spans="1:52" ht="30" customHeight="1" x14ac:dyDescent="0.3">
      <c r="A479" s="20" t="s">
        <v>1715</v>
      </c>
      <c r="B479" s="21"/>
      <c r="C479" s="21"/>
      <c r="D479" s="21"/>
      <c r="E479" s="25"/>
      <c r="F479" s="28"/>
      <c r="G479" s="25"/>
      <c r="H479" s="28"/>
      <c r="I479" s="25"/>
      <c r="J479" s="28"/>
      <c r="K479" s="25"/>
      <c r="L479" s="28"/>
      <c r="M479" s="22"/>
      <c r="N479" s="1" t="s">
        <v>540</v>
      </c>
    </row>
    <row r="480" spans="1:52" ht="30" customHeight="1" x14ac:dyDescent="0.3">
      <c r="A480" s="23" t="s">
        <v>1717</v>
      </c>
      <c r="B480" s="23" t="s">
        <v>987</v>
      </c>
      <c r="C480" s="23" t="s">
        <v>988</v>
      </c>
      <c r="D480" s="24">
        <v>0.124</v>
      </c>
      <c r="E480" s="26">
        <f>단가대비표!O155</f>
        <v>0</v>
      </c>
      <c r="F480" s="29">
        <f>TRUNC(E480*D480,1)</f>
        <v>0</v>
      </c>
      <c r="G480" s="26">
        <f>단가대비표!P155</f>
        <v>0</v>
      </c>
      <c r="H480" s="29">
        <f>TRUNC(G480*D480,1)</f>
        <v>0</v>
      </c>
      <c r="I480" s="26">
        <f>단가대비표!V155</f>
        <v>0</v>
      </c>
      <c r="J480" s="29">
        <f>TRUNC(I480*D480,1)</f>
        <v>0</v>
      </c>
      <c r="K480" s="26">
        <f>TRUNC(E480+G480+I480,1)</f>
        <v>0</v>
      </c>
      <c r="L480" s="29">
        <f>TRUNC(F480+H480+J480,1)</f>
        <v>0</v>
      </c>
      <c r="M480" s="23" t="s">
        <v>1718</v>
      </c>
      <c r="N480" s="2" t="s">
        <v>540</v>
      </c>
      <c r="O480" s="2" t="s">
        <v>1719</v>
      </c>
      <c r="P480" s="2" t="s">
        <v>66</v>
      </c>
      <c r="Q480" s="2" t="s">
        <v>66</v>
      </c>
      <c r="R480" s="2" t="s">
        <v>65</v>
      </c>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2" t="s">
        <v>52</v>
      </c>
      <c r="AW480" s="2" t="s">
        <v>1720</v>
      </c>
      <c r="AX480" s="2" t="s">
        <v>52</v>
      </c>
      <c r="AY480" s="2" t="s">
        <v>52</v>
      </c>
      <c r="AZ480" s="2" t="s">
        <v>52</v>
      </c>
    </row>
    <row r="481" spans="1:52" ht="30" customHeight="1" x14ac:dyDescent="0.3">
      <c r="A481" s="23" t="s">
        <v>992</v>
      </c>
      <c r="B481" s="23" t="s">
        <v>987</v>
      </c>
      <c r="C481" s="23" t="s">
        <v>988</v>
      </c>
      <c r="D481" s="24">
        <v>1.7000000000000001E-2</v>
      </c>
      <c r="E481" s="26">
        <f>단가대비표!O147</f>
        <v>0</v>
      </c>
      <c r="F481" s="29">
        <f>TRUNC(E481*D481,1)</f>
        <v>0</v>
      </c>
      <c r="G481" s="26">
        <f>단가대비표!P147</f>
        <v>0</v>
      </c>
      <c r="H481" s="29">
        <f>TRUNC(G481*D481,1)</f>
        <v>0</v>
      </c>
      <c r="I481" s="26">
        <f>단가대비표!V147</f>
        <v>0</v>
      </c>
      <c r="J481" s="29">
        <f>TRUNC(I481*D481,1)</f>
        <v>0</v>
      </c>
      <c r="K481" s="26">
        <f>TRUNC(E481+G481+I481,1)</f>
        <v>0</v>
      </c>
      <c r="L481" s="29">
        <f>TRUNC(F481+H481+J481,1)</f>
        <v>0</v>
      </c>
      <c r="M481" s="23" t="s">
        <v>993</v>
      </c>
      <c r="N481" s="2" t="s">
        <v>540</v>
      </c>
      <c r="O481" s="2" t="s">
        <v>994</v>
      </c>
      <c r="P481" s="2" t="s">
        <v>66</v>
      </c>
      <c r="Q481" s="2" t="s">
        <v>66</v>
      </c>
      <c r="R481" s="2" t="s">
        <v>65</v>
      </c>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2" t="s">
        <v>52</v>
      </c>
      <c r="AW481" s="2" t="s">
        <v>1721</v>
      </c>
      <c r="AX481" s="2" t="s">
        <v>52</v>
      </c>
      <c r="AY481" s="2" t="s">
        <v>52</v>
      </c>
      <c r="AZ481" s="2" t="s">
        <v>52</v>
      </c>
    </row>
    <row r="482" spans="1:52" ht="30" customHeight="1" x14ac:dyDescent="0.3">
      <c r="A482" s="23" t="s">
        <v>979</v>
      </c>
      <c r="B482" s="23" t="s">
        <v>52</v>
      </c>
      <c r="C482" s="23" t="s">
        <v>52</v>
      </c>
      <c r="D482" s="24"/>
      <c r="E482" s="26"/>
      <c r="F482" s="29">
        <f>TRUNC(SUMIF(N480:N481, N479, F480:F481),0)</f>
        <v>0</v>
      </c>
      <c r="G482" s="26"/>
      <c r="H482" s="29">
        <f>TRUNC(SUMIF(N480:N481, N479, H480:H481),0)</f>
        <v>0</v>
      </c>
      <c r="I482" s="26"/>
      <c r="J482" s="29">
        <f>TRUNC(SUMIF(N480:N481, N479, J480:J481),0)</f>
        <v>0</v>
      </c>
      <c r="K482" s="26"/>
      <c r="L482" s="29">
        <f>F482+H482+J482</f>
        <v>0</v>
      </c>
      <c r="M482" s="23" t="s">
        <v>52</v>
      </c>
      <c r="N482" s="2" t="s">
        <v>97</v>
      </c>
      <c r="O482" s="2" t="s">
        <v>97</v>
      </c>
      <c r="P482" s="2" t="s">
        <v>52</v>
      </c>
      <c r="Q482" s="2" t="s">
        <v>52</v>
      </c>
      <c r="R482" s="2" t="s">
        <v>52</v>
      </c>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2" t="s">
        <v>52</v>
      </c>
      <c r="AW482" s="2" t="s">
        <v>52</v>
      </c>
      <c r="AX482" s="2" t="s">
        <v>52</v>
      </c>
      <c r="AY482" s="2" t="s">
        <v>52</v>
      </c>
      <c r="AZ482" s="2" t="s">
        <v>52</v>
      </c>
    </row>
    <row r="483" spans="1:52" ht="30" customHeight="1" x14ac:dyDescent="0.3">
      <c r="A483" s="24"/>
      <c r="B483" s="24"/>
      <c r="C483" s="24"/>
      <c r="D483" s="24"/>
      <c r="E483" s="26"/>
      <c r="F483" s="29"/>
      <c r="G483" s="26"/>
      <c r="H483" s="29"/>
      <c r="I483" s="26"/>
      <c r="J483" s="29"/>
      <c r="K483" s="26"/>
      <c r="L483" s="29"/>
      <c r="M483" s="24"/>
    </row>
    <row r="484" spans="1:52" ht="30" customHeight="1" x14ac:dyDescent="0.3">
      <c r="A484" s="20" t="s">
        <v>1722</v>
      </c>
      <c r="B484" s="21"/>
      <c r="C484" s="21"/>
      <c r="D484" s="21"/>
      <c r="E484" s="25"/>
      <c r="F484" s="28"/>
      <c r="G484" s="25"/>
      <c r="H484" s="28"/>
      <c r="I484" s="25"/>
      <c r="J484" s="28"/>
      <c r="K484" s="25"/>
      <c r="L484" s="28"/>
      <c r="M484" s="22"/>
      <c r="N484" s="1" t="s">
        <v>545</v>
      </c>
    </row>
    <row r="485" spans="1:52" ht="30" customHeight="1" x14ac:dyDescent="0.3">
      <c r="A485" s="23" t="s">
        <v>1188</v>
      </c>
      <c r="B485" s="23" t="s">
        <v>1413</v>
      </c>
      <c r="C485" s="23" t="s">
        <v>1190</v>
      </c>
      <c r="D485" s="24">
        <v>0.03</v>
      </c>
      <c r="E485" s="26">
        <f>단가대비표!O113</f>
        <v>0</v>
      </c>
      <c r="F485" s="29">
        <f>TRUNC(E485*D485,1)</f>
        <v>0</v>
      </c>
      <c r="G485" s="26">
        <f>단가대비표!P113</f>
        <v>0</v>
      </c>
      <c r="H485" s="29">
        <f>TRUNC(G485*D485,1)</f>
        <v>0</v>
      </c>
      <c r="I485" s="26">
        <f>단가대비표!V113</f>
        <v>0</v>
      </c>
      <c r="J485" s="29">
        <f>TRUNC(I485*D485,1)</f>
        <v>0</v>
      </c>
      <c r="K485" s="26">
        <f>TRUNC(E485+G485+I485,1)</f>
        <v>0</v>
      </c>
      <c r="L485" s="29">
        <f>TRUNC(F485+H485+J485,1)</f>
        <v>0</v>
      </c>
      <c r="M485" s="23" t="s">
        <v>1414</v>
      </c>
      <c r="N485" s="2" t="s">
        <v>545</v>
      </c>
      <c r="O485" s="2" t="s">
        <v>1415</v>
      </c>
      <c r="P485" s="2" t="s">
        <v>66</v>
      </c>
      <c r="Q485" s="2" t="s">
        <v>66</v>
      </c>
      <c r="R485" s="2" t="s">
        <v>65</v>
      </c>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3"/>
      <c r="AS485" s="3"/>
      <c r="AT485" s="3"/>
      <c r="AU485" s="3"/>
      <c r="AV485" s="2" t="s">
        <v>52</v>
      </c>
      <c r="AW485" s="2" t="s">
        <v>1723</v>
      </c>
      <c r="AX485" s="2" t="s">
        <v>52</v>
      </c>
      <c r="AY485" s="2" t="s">
        <v>52</v>
      </c>
      <c r="AZ485" s="2" t="s">
        <v>52</v>
      </c>
    </row>
    <row r="486" spans="1:52" ht="30" customHeight="1" x14ac:dyDescent="0.3">
      <c r="A486" s="23" t="s">
        <v>979</v>
      </c>
      <c r="B486" s="23" t="s">
        <v>52</v>
      </c>
      <c r="C486" s="23" t="s">
        <v>52</v>
      </c>
      <c r="D486" s="24"/>
      <c r="E486" s="26"/>
      <c r="F486" s="29">
        <f>TRUNC(SUMIF(N485:N485, N484, F485:F485),0)</f>
        <v>0</v>
      </c>
      <c r="G486" s="26"/>
      <c r="H486" s="29">
        <f>TRUNC(SUMIF(N485:N485, N484, H485:H485),0)</f>
        <v>0</v>
      </c>
      <c r="I486" s="26"/>
      <c r="J486" s="29">
        <f>TRUNC(SUMIF(N485:N485, N484, J485:J485),0)</f>
        <v>0</v>
      </c>
      <c r="K486" s="26"/>
      <c r="L486" s="29">
        <f>F486+H486+J486</f>
        <v>0</v>
      </c>
      <c r="M486" s="23" t="s">
        <v>52</v>
      </c>
      <c r="N486" s="2" t="s">
        <v>97</v>
      </c>
      <c r="O486" s="2" t="s">
        <v>97</v>
      </c>
      <c r="P486" s="2" t="s">
        <v>52</v>
      </c>
      <c r="Q486" s="2" t="s">
        <v>52</v>
      </c>
      <c r="R486" s="2" t="s">
        <v>52</v>
      </c>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3"/>
      <c r="AS486" s="3"/>
      <c r="AT486" s="3"/>
      <c r="AU486" s="3"/>
      <c r="AV486" s="2" t="s">
        <v>52</v>
      </c>
      <c r="AW486" s="2" t="s">
        <v>52</v>
      </c>
      <c r="AX486" s="2" t="s">
        <v>52</v>
      </c>
      <c r="AY486" s="2" t="s">
        <v>52</v>
      </c>
      <c r="AZ486" s="2" t="s">
        <v>52</v>
      </c>
    </row>
    <row r="487" spans="1:52" ht="30" customHeight="1" x14ac:dyDescent="0.3">
      <c r="A487" s="24"/>
      <c r="B487" s="24"/>
      <c r="C487" s="24"/>
      <c r="D487" s="24"/>
      <c r="E487" s="26"/>
      <c r="F487" s="29"/>
      <c r="G487" s="26"/>
      <c r="H487" s="29"/>
      <c r="I487" s="26"/>
      <c r="J487" s="29"/>
      <c r="K487" s="26"/>
      <c r="L487" s="29"/>
      <c r="M487" s="24"/>
    </row>
    <row r="488" spans="1:52" ht="30" customHeight="1" x14ac:dyDescent="0.3">
      <c r="A488" s="20" t="s">
        <v>1724</v>
      </c>
      <c r="B488" s="21"/>
      <c r="C488" s="21"/>
      <c r="D488" s="21"/>
      <c r="E488" s="25"/>
      <c r="F488" s="28"/>
      <c r="G488" s="25"/>
      <c r="H488" s="28"/>
      <c r="I488" s="25"/>
      <c r="J488" s="28"/>
      <c r="K488" s="25"/>
      <c r="L488" s="28"/>
      <c r="M488" s="22"/>
      <c r="N488" s="1" t="s">
        <v>550</v>
      </c>
    </row>
    <row r="489" spans="1:52" ht="30" customHeight="1" x14ac:dyDescent="0.3">
      <c r="A489" s="23" t="s">
        <v>1725</v>
      </c>
      <c r="B489" s="23" t="s">
        <v>1726</v>
      </c>
      <c r="C489" s="23" t="s">
        <v>70</v>
      </c>
      <c r="D489" s="24">
        <v>0.4</v>
      </c>
      <c r="E489" s="26">
        <f>일위대가목록!E180</f>
        <v>0</v>
      </c>
      <c r="F489" s="29">
        <f>TRUNC(E489*D489,1)</f>
        <v>0</v>
      </c>
      <c r="G489" s="26">
        <f>일위대가목록!F180</f>
        <v>0</v>
      </c>
      <c r="H489" s="29">
        <f>TRUNC(G489*D489,1)</f>
        <v>0</v>
      </c>
      <c r="I489" s="26">
        <f>일위대가목록!G180</f>
        <v>0</v>
      </c>
      <c r="J489" s="29">
        <f>TRUNC(I489*D489,1)</f>
        <v>0</v>
      </c>
      <c r="K489" s="26">
        <f>TRUNC(E489+G489+I489,1)</f>
        <v>0</v>
      </c>
      <c r="L489" s="29">
        <f>TRUNC(F489+H489+J489,1)</f>
        <v>0</v>
      </c>
      <c r="M489" s="23" t="s">
        <v>1727</v>
      </c>
      <c r="N489" s="2" t="s">
        <v>550</v>
      </c>
      <c r="O489" s="2" t="s">
        <v>1728</v>
      </c>
      <c r="P489" s="2" t="s">
        <v>65</v>
      </c>
      <c r="Q489" s="2" t="s">
        <v>66</v>
      </c>
      <c r="R489" s="2" t="s">
        <v>66</v>
      </c>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3"/>
      <c r="AS489" s="3"/>
      <c r="AT489" s="3"/>
      <c r="AU489" s="3"/>
      <c r="AV489" s="2" t="s">
        <v>52</v>
      </c>
      <c r="AW489" s="2" t="s">
        <v>1729</v>
      </c>
      <c r="AX489" s="2" t="s">
        <v>52</v>
      </c>
      <c r="AY489" s="2" t="s">
        <v>52</v>
      </c>
      <c r="AZ489" s="2" t="s">
        <v>52</v>
      </c>
    </row>
    <row r="490" spans="1:52" ht="30" customHeight="1" x14ac:dyDescent="0.3">
      <c r="A490" s="23" t="s">
        <v>979</v>
      </c>
      <c r="B490" s="23" t="s">
        <v>52</v>
      </c>
      <c r="C490" s="23" t="s">
        <v>52</v>
      </c>
      <c r="D490" s="24"/>
      <c r="E490" s="26"/>
      <c r="F490" s="29">
        <f>TRUNC(SUMIF(N489:N489, N488, F489:F489),0)</f>
        <v>0</v>
      </c>
      <c r="G490" s="26"/>
      <c r="H490" s="29">
        <f>TRUNC(SUMIF(N489:N489, N488, H489:H489),0)</f>
        <v>0</v>
      </c>
      <c r="I490" s="26"/>
      <c r="J490" s="29">
        <f>TRUNC(SUMIF(N489:N489, N488, J489:J489),0)</f>
        <v>0</v>
      </c>
      <c r="K490" s="26"/>
      <c r="L490" s="29">
        <f>F490+H490+J490</f>
        <v>0</v>
      </c>
      <c r="M490" s="23" t="s">
        <v>52</v>
      </c>
      <c r="N490" s="2" t="s">
        <v>97</v>
      </c>
      <c r="O490" s="2" t="s">
        <v>97</v>
      </c>
      <c r="P490" s="2" t="s">
        <v>52</v>
      </c>
      <c r="Q490" s="2" t="s">
        <v>52</v>
      </c>
      <c r="R490" s="2" t="s">
        <v>52</v>
      </c>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3"/>
      <c r="AS490" s="3"/>
      <c r="AT490" s="3"/>
      <c r="AU490" s="3"/>
      <c r="AV490" s="2" t="s">
        <v>52</v>
      </c>
      <c r="AW490" s="2" t="s">
        <v>52</v>
      </c>
      <c r="AX490" s="2" t="s">
        <v>52</v>
      </c>
      <c r="AY490" s="2" t="s">
        <v>52</v>
      </c>
      <c r="AZ490" s="2" t="s">
        <v>52</v>
      </c>
    </row>
    <row r="491" spans="1:52" ht="30" customHeight="1" x14ac:dyDescent="0.3">
      <c r="A491" s="24"/>
      <c r="B491" s="24"/>
      <c r="C491" s="24"/>
      <c r="D491" s="24"/>
      <c r="E491" s="26"/>
      <c r="F491" s="29"/>
      <c r="G491" s="26"/>
      <c r="H491" s="29"/>
      <c r="I491" s="26"/>
      <c r="J491" s="29"/>
      <c r="K491" s="26"/>
      <c r="L491" s="29"/>
      <c r="M491" s="24"/>
    </row>
    <row r="492" spans="1:52" ht="30" customHeight="1" x14ac:dyDescent="0.3">
      <c r="A492" s="20" t="s">
        <v>1730</v>
      </c>
      <c r="B492" s="21"/>
      <c r="C492" s="21"/>
      <c r="D492" s="21"/>
      <c r="E492" s="25"/>
      <c r="F492" s="28"/>
      <c r="G492" s="25"/>
      <c r="H492" s="28"/>
      <c r="I492" s="25"/>
      <c r="J492" s="28"/>
      <c r="K492" s="25"/>
      <c r="L492" s="28"/>
      <c r="M492" s="22"/>
      <c r="N492" s="1" t="s">
        <v>567</v>
      </c>
    </row>
    <row r="493" spans="1:52" ht="30" customHeight="1" x14ac:dyDescent="0.3">
      <c r="A493" s="23" t="s">
        <v>1732</v>
      </c>
      <c r="B493" s="23" t="s">
        <v>1733</v>
      </c>
      <c r="C493" s="23" t="s">
        <v>70</v>
      </c>
      <c r="D493" s="24">
        <v>1</v>
      </c>
      <c r="E493" s="26">
        <f>일위대가목록!E181</f>
        <v>0</v>
      </c>
      <c r="F493" s="29">
        <f>TRUNC(E493*D493,1)</f>
        <v>0</v>
      </c>
      <c r="G493" s="26">
        <f>일위대가목록!F181</f>
        <v>0</v>
      </c>
      <c r="H493" s="29">
        <f>TRUNC(G493*D493,1)</f>
        <v>0</v>
      </c>
      <c r="I493" s="26">
        <f>일위대가목록!G181</f>
        <v>0</v>
      </c>
      <c r="J493" s="29">
        <f>TRUNC(I493*D493,1)</f>
        <v>0</v>
      </c>
      <c r="K493" s="26">
        <f t="shared" ref="K493:L496" si="73">TRUNC(E493+G493+I493,1)</f>
        <v>0</v>
      </c>
      <c r="L493" s="29">
        <f t="shared" si="73"/>
        <v>0</v>
      </c>
      <c r="M493" s="23" t="s">
        <v>1734</v>
      </c>
      <c r="N493" s="2" t="s">
        <v>567</v>
      </c>
      <c r="O493" s="2" t="s">
        <v>1735</v>
      </c>
      <c r="P493" s="2" t="s">
        <v>65</v>
      </c>
      <c r="Q493" s="2" t="s">
        <v>66</v>
      </c>
      <c r="R493" s="2" t="s">
        <v>66</v>
      </c>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c r="AR493" s="3"/>
      <c r="AS493" s="3"/>
      <c r="AT493" s="3"/>
      <c r="AU493" s="3"/>
      <c r="AV493" s="2" t="s">
        <v>52</v>
      </c>
      <c r="AW493" s="2" t="s">
        <v>1736</v>
      </c>
      <c r="AX493" s="2" t="s">
        <v>52</v>
      </c>
      <c r="AY493" s="2" t="s">
        <v>52</v>
      </c>
      <c r="AZ493" s="2" t="s">
        <v>52</v>
      </c>
    </row>
    <row r="494" spans="1:52" ht="30" customHeight="1" x14ac:dyDescent="0.3">
      <c r="A494" s="23" t="s">
        <v>1737</v>
      </c>
      <c r="B494" s="23" t="s">
        <v>1738</v>
      </c>
      <c r="C494" s="23" t="s">
        <v>70</v>
      </c>
      <c r="D494" s="24">
        <v>1</v>
      </c>
      <c r="E494" s="26">
        <f>일위대가목록!E182</f>
        <v>0</v>
      </c>
      <c r="F494" s="29">
        <f>TRUNC(E494*D494,1)</f>
        <v>0</v>
      </c>
      <c r="G494" s="26">
        <f>일위대가목록!F182</f>
        <v>0</v>
      </c>
      <c r="H494" s="29">
        <f>TRUNC(G494*D494,1)</f>
        <v>0</v>
      </c>
      <c r="I494" s="26">
        <f>일위대가목록!G182</f>
        <v>0</v>
      </c>
      <c r="J494" s="29">
        <f>TRUNC(I494*D494,1)</f>
        <v>0</v>
      </c>
      <c r="K494" s="26">
        <f t="shared" si="73"/>
        <v>0</v>
      </c>
      <c r="L494" s="29">
        <f t="shared" si="73"/>
        <v>0</v>
      </c>
      <c r="M494" s="23" t="s">
        <v>1739</v>
      </c>
      <c r="N494" s="2" t="s">
        <v>567</v>
      </c>
      <c r="O494" s="2" t="s">
        <v>1740</v>
      </c>
      <c r="P494" s="2" t="s">
        <v>65</v>
      </c>
      <c r="Q494" s="2" t="s">
        <v>66</v>
      </c>
      <c r="R494" s="2" t="s">
        <v>66</v>
      </c>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c r="AU494" s="3"/>
      <c r="AV494" s="2" t="s">
        <v>52</v>
      </c>
      <c r="AW494" s="2" t="s">
        <v>1741</v>
      </c>
      <c r="AX494" s="2" t="s">
        <v>52</v>
      </c>
      <c r="AY494" s="2" t="s">
        <v>52</v>
      </c>
      <c r="AZ494" s="2" t="s">
        <v>52</v>
      </c>
    </row>
    <row r="495" spans="1:52" ht="30" customHeight="1" x14ac:dyDescent="0.3">
      <c r="A495" s="23" t="s">
        <v>1742</v>
      </c>
      <c r="B495" s="23" t="s">
        <v>1743</v>
      </c>
      <c r="C495" s="23" t="s">
        <v>70</v>
      </c>
      <c r="D495" s="24">
        <v>1</v>
      </c>
      <c r="E495" s="26">
        <f>일위대가목록!E183</f>
        <v>0</v>
      </c>
      <c r="F495" s="29">
        <f>TRUNC(E495*D495,1)</f>
        <v>0</v>
      </c>
      <c r="G495" s="26">
        <f>일위대가목록!F183</f>
        <v>0</v>
      </c>
      <c r="H495" s="29">
        <f>TRUNC(G495*D495,1)</f>
        <v>0</v>
      </c>
      <c r="I495" s="26">
        <f>일위대가목록!G183</f>
        <v>0</v>
      </c>
      <c r="J495" s="29">
        <f>TRUNC(I495*D495,1)</f>
        <v>0</v>
      </c>
      <c r="K495" s="26">
        <f t="shared" si="73"/>
        <v>0</v>
      </c>
      <c r="L495" s="29">
        <f t="shared" si="73"/>
        <v>0</v>
      </c>
      <c r="M495" s="23" t="s">
        <v>1744</v>
      </c>
      <c r="N495" s="2" t="s">
        <v>567</v>
      </c>
      <c r="O495" s="2" t="s">
        <v>1745</v>
      </c>
      <c r="P495" s="2" t="s">
        <v>65</v>
      </c>
      <c r="Q495" s="2" t="s">
        <v>66</v>
      </c>
      <c r="R495" s="2" t="s">
        <v>66</v>
      </c>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3"/>
      <c r="AS495" s="3"/>
      <c r="AT495" s="3"/>
      <c r="AU495" s="3"/>
      <c r="AV495" s="2" t="s">
        <v>52</v>
      </c>
      <c r="AW495" s="2" t="s">
        <v>1746</v>
      </c>
      <c r="AX495" s="2" t="s">
        <v>52</v>
      </c>
      <c r="AY495" s="2" t="s">
        <v>52</v>
      </c>
      <c r="AZ495" s="2" t="s">
        <v>52</v>
      </c>
    </row>
    <row r="496" spans="1:52" ht="30" customHeight="1" x14ac:dyDescent="0.3">
      <c r="A496" s="23" t="s">
        <v>1747</v>
      </c>
      <c r="B496" s="23" t="s">
        <v>1748</v>
      </c>
      <c r="C496" s="23" t="s">
        <v>70</v>
      </c>
      <c r="D496" s="24">
        <v>1</v>
      </c>
      <c r="E496" s="26">
        <f>일위대가목록!E184</f>
        <v>0</v>
      </c>
      <c r="F496" s="29">
        <f>TRUNC(E496*D496,1)</f>
        <v>0</v>
      </c>
      <c r="G496" s="26">
        <f>일위대가목록!F184</f>
        <v>0</v>
      </c>
      <c r="H496" s="29">
        <f>TRUNC(G496*D496,1)</f>
        <v>0</v>
      </c>
      <c r="I496" s="26">
        <f>일위대가목록!G184</f>
        <v>0</v>
      </c>
      <c r="J496" s="29">
        <f>TRUNC(I496*D496,1)</f>
        <v>0</v>
      </c>
      <c r="K496" s="26">
        <f t="shared" si="73"/>
        <v>0</v>
      </c>
      <c r="L496" s="29">
        <f t="shared" si="73"/>
        <v>0</v>
      </c>
      <c r="M496" s="23" t="s">
        <v>1749</v>
      </c>
      <c r="N496" s="2" t="s">
        <v>567</v>
      </c>
      <c r="O496" s="2" t="s">
        <v>1750</v>
      </c>
      <c r="P496" s="2" t="s">
        <v>65</v>
      </c>
      <c r="Q496" s="2" t="s">
        <v>66</v>
      </c>
      <c r="R496" s="2" t="s">
        <v>66</v>
      </c>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3"/>
      <c r="AS496" s="3"/>
      <c r="AT496" s="3"/>
      <c r="AU496" s="3"/>
      <c r="AV496" s="2" t="s">
        <v>52</v>
      </c>
      <c r="AW496" s="2" t="s">
        <v>1751</v>
      </c>
      <c r="AX496" s="2" t="s">
        <v>52</v>
      </c>
      <c r="AY496" s="2" t="s">
        <v>52</v>
      </c>
      <c r="AZ496" s="2" t="s">
        <v>52</v>
      </c>
    </row>
    <row r="497" spans="1:52" ht="30" customHeight="1" x14ac:dyDescent="0.3">
      <c r="A497" s="23" t="s">
        <v>979</v>
      </c>
      <c r="B497" s="23" t="s">
        <v>52</v>
      </c>
      <c r="C497" s="23" t="s">
        <v>52</v>
      </c>
      <c r="D497" s="24"/>
      <c r="E497" s="26"/>
      <c r="F497" s="29">
        <f>TRUNC(SUMIF(N493:N496, N492, F493:F496),0)</f>
        <v>0</v>
      </c>
      <c r="G497" s="26"/>
      <c r="H497" s="29">
        <f>TRUNC(SUMIF(N493:N496, N492, H493:H496),0)</f>
        <v>0</v>
      </c>
      <c r="I497" s="26"/>
      <c r="J497" s="29">
        <f>TRUNC(SUMIF(N493:N496, N492, J493:J496),0)</f>
        <v>0</v>
      </c>
      <c r="K497" s="26"/>
      <c r="L497" s="29">
        <f>F497+H497+J497</f>
        <v>0</v>
      </c>
      <c r="M497" s="23" t="s">
        <v>52</v>
      </c>
      <c r="N497" s="2" t="s">
        <v>97</v>
      </c>
      <c r="O497" s="2" t="s">
        <v>97</v>
      </c>
      <c r="P497" s="2" t="s">
        <v>52</v>
      </c>
      <c r="Q497" s="2" t="s">
        <v>52</v>
      </c>
      <c r="R497" s="2" t="s">
        <v>52</v>
      </c>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c r="AR497" s="3"/>
      <c r="AS497" s="3"/>
      <c r="AT497" s="3"/>
      <c r="AU497" s="3"/>
      <c r="AV497" s="2" t="s">
        <v>52</v>
      </c>
      <c r="AW497" s="2" t="s">
        <v>52</v>
      </c>
      <c r="AX497" s="2" t="s">
        <v>52</v>
      </c>
      <c r="AY497" s="2" t="s">
        <v>52</v>
      </c>
      <c r="AZ497" s="2" t="s">
        <v>52</v>
      </c>
    </row>
    <row r="498" spans="1:52" ht="30" customHeight="1" x14ac:dyDescent="0.3">
      <c r="A498" s="24"/>
      <c r="B498" s="24"/>
      <c r="C498" s="24"/>
      <c r="D498" s="24"/>
      <c r="E498" s="26"/>
      <c r="F498" s="29"/>
      <c r="G498" s="26"/>
      <c r="H498" s="29"/>
      <c r="I498" s="26"/>
      <c r="J498" s="29"/>
      <c r="K498" s="26"/>
      <c r="L498" s="29"/>
      <c r="M498" s="24"/>
    </row>
    <row r="499" spans="1:52" ht="30" customHeight="1" x14ac:dyDescent="0.3">
      <c r="A499" s="20" t="s">
        <v>1752</v>
      </c>
      <c r="B499" s="21"/>
      <c r="C499" s="21"/>
      <c r="D499" s="21"/>
      <c r="E499" s="25"/>
      <c r="F499" s="28"/>
      <c r="G499" s="25"/>
      <c r="H499" s="28"/>
      <c r="I499" s="25"/>
      <c r="J499" s="28"/>
      <c r="K499" s="25"/>
      <c r="L499" s="28"/>
      <c r="M499" s="22"/>
      <c r="N499" s="1" t="s">
        <v>571</v>
      </c>
    </row>
    <row r="500" spans="1:52" ht="30" customHeight="1" x14ac:dyDescent="0.3">
      <c r="A500" s="23" t="s">
        <v>1754</v>
      </c>
      <c r="B500" s="23" t="s">
        <v>1755</v>
      </c>
      <c r="C500" s="23" t="s">
        <v>70</v>
      </c>
      <c r="D500" s="24">
        <v>1</v>
      </c>
      <c r="E500" s="26">
        <f>일위대가목록!E185</f>
        <v>0</v>
      </c>
      <c r="F500" s="29">
        <f>TRUNC(E500*D500,1)</f>
        <v>0</v>
      </c>
      <c r="G500" s="26">
        <f>일위대가목록!F185</f>
        <v>0</v>
      </c>
      <c r="H500" s="29">
        <f>TRUNC(G500*D500,1)</f>
        <v>0</v>
      </c>
      <c r="I500" s="26">
        <f>일위대가목록!G185</f>
        <v>0</v>
      </c>
      <c r="J500" s="29">
        <f>TRUNC(I500*D500,1)</f>
        <v>0</v>
      </c>
      <c r="K500" s="26">
        <f t="shared" ref="K500:L502" si="74">TRUNC(E500+G500+I500,1)</f>
        <v>0</v>
      </c>
      <c r="L500" s="29">
        <f t="shared" si="74"/>
        <v>0</v>
      </c>
      <c r="M500" s="23" t="s">
        <v>1756</v>
      </c>
      <c r="N500" s="2" t="s">
        <v>571</v>
      </c>
      <c r="O500" s="2" t="s">
        <v>1757</v>
      </c>
      <c r="P500" s="2" t="s">
        <v>65</v>
      </c>
      <c r="Q500" s="2" t="s">
        <v>66</v>
      </c>
      <c r="R500" s="2" t="s">
        <v>66</v>
      </c>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3"/>
      <c r="AS500" s="3"/>
      <c r="AT500" s="3"/>
      <c r="AU500" s="3"/>
      <c r="AV500" s="2" t="s">
        <v>52</v>
      </c>
      <c r="AW500" s="2" t="s">
        <v>1758</v>
      </c>
      <c r="AX500" s="2" t="s">
        <v>52</v>
      </c>
      <c r="AY500" s="2" t="s">
        <v>52</v>
      </c>
      <c r="AZ500" s="2" t="s">
        <v>52</v>
      </c>
    </row>
    <row r="501" spans="1:52" ht="30" customHeight="1" x14ac:dyDescent="0.3">
      <c r="A501" s="23" t="s">
        <v>1742</v>
      </c>
      <c r="B501" s="23" t="s">
        <v>1743</v>
      </c>
      <c r="C501" s="23" t="s">
        <v>70</v>
      </c>
      <c r="D501" s="24">
        <v>1</v>
      </c>
      <c r="E501" s="26">
        <f>일위대가목록!E183</f>
        <v>0</v>
      </c>
      <c r="F501" s="29">
        <f>TRUNC(E501*D501,1)</f>
        <v>0</v>
      </c>
      <c r="G501" s="26">
        <f>일위대가목록!F183</f>
        <v>0</v>
      </c>
      <c r="H501" s="29">
        <f>TRUNC(G501*D501,1)</f>
        <v>0</v>
      </c>
      <c r="I501" s="26">
        <f>일위대가목록!G183</f>
        <v>0</v>
      </c>
      <c r="J501" s="29">
        <f>TRUNC(I501*D501,1)</f>
        <v>0</v>
      </c>
      <c r="K501" s="26">
        <f t="shared" si="74"/>
        <v>0</v>
      </c>
      <c r="L501" s="29">
        <f t="shared" si="74"/>
        <v>0</v>
      </c>
      <c r="M501" s="23" t="s">
        <v>1744</v>
      </c>
      <c r="N501" s="2" t="s">
        <v>571</v>
      </c>
      <c r="O501" s="2" t="s">
        <v>1745</v>
      </c>
      <c r="P501" s="2" t="s">
        <v>65</v>
      </c>
      <c r="Q501" s="2" t="s">
        <v>66</v>
      </c>
      <c r="R501" s="2" t="s">
        <v>66</v>
      </c>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3"/>
      <c r="AS501" s="3"/>
      <c r="AT501" s="3"/>
      <c r="AU501" s="3"/>
      <c r="AV501" s="2" t="s">
        <v>52</v>
      </c>
      <c r="AW501" s="2" t="s">
        <v>1759</v>
      </c>
      <c r="AX501" s="2" t="s">
        <v>52</v>
      </c>
      <c r="AY501" s="2" t="s">
        <v>52</v>
      </c>
      <c r="AZ501" s="2" t="s">
        <v>52</v>
      </c>
    </row>
    <row r="502" spans="1:52" ht="30" customHeight="1" x14ac:dyDescent="0.3">
      <c r="A502" s="23" t="s">
        <v>1747</v>
      </c>
      <c r="B502" s="23" t="s">
        <v>1748</v>
      </c>
      <c r="C502" s="23" t="s">
        <v>70</v>
      </c>
      <c r="D502" s="24">
        <v>1</v>
      </c>
      <c r="E502" s="26">
        <f>일위대가목록!E184</f>
        <v>0</v>
      </c>
      <c r="F502" s="29">
        <f>TRUNC(E502*D502,1)</f>
        <v>0</v>
      </c>
      <c r="G502" s="26">
        <f>일위대가목록!F184</f>
        <v>0</v>
      </c>
      <c r="H502" s="29">
        <f>TRUNC(G502*D502,1)</f>
        <v>0</v>
      </c>
      <c r="I502" s="26">
        <f>일위대가목록!G184</f>
        <v>0</v>
      </c>
      <c r="J502" s="29">
        <f>TRUNC(I502*D502,1)</f>
        <v>0</v>
      </c>
      <c r="K502" s="26">
        <f t="shared" si="74"/>
        <v>0</v>
      </c>
      <c r="L502" s="29">
        <f t="shared" si="74"/>
        <v>0</v>
      </c>
      <c r="M502" s="23" t="s">
        <v>1749</v>
      </c>
      <c r="N502" s="2" t="s">
        <v>571</v>
      </c>
      <c r="O502" s="2" t="s">
        <v>1750</v>
      </c>
      <c r="P502" s="2" t="s">
        <v>65</v>
      </c>
      <c r="Q502" s="2" t="s">
        <v>66</v>
      </c>
      <c r="R502" s="2" t="s">
        <v>66</v>
      </c>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3"/>
      <c r="AS502" s="3"/>
      <c r="AT502" s="3"/>
      <c r="AU502" s="3"/>
      <c r="AV502" s="2" t="s">
        <v>52</v>
      </c>
      <c r="AW502" s="2" t="s">
        <v>1760</v>
      </c>
      <c r="AX502" s="2" t="s">
        <v>52</v>
      </c>
      <c r="AY502" s="2" t="s">
        <v>52</v>
      </c>
      <c r="AZ502" s="2" t="s">
        <v>52</v>
      </c>
    </row>
    <row r="503" spans="1:52" ht="30" customHeight="1" x14ac:dyDescent="0.3">
      <c r="A503" s="23" t="s">
        <v>979</v>
      </c>
      <c r="B503" s="23" t="s">
        <v>52</v>
      </c>
      <c r="C503" s="23" t="s">
        <v>52</v>
      </c>
      <c r="D503" s="24"/>
      <c r="E503" s="26"/>
      <c r="F503" s="29">
        <f>TRUNC(SUMIF(N500:N502, N499, F500:F502),0)</f>
        <v>0</v>
      </c>
      <c r="G503" s="26"/>
      <c r="H503" s="29">
        <f>TRUNC(SUMIF(N500:N502, N499, H500:H502),0)</f>
        <v>0</v>
      </c>
      <c r="I503" s="26"/>
      <c r="J503" s="29">
        <f>TRUNC(SUMIF(N500:N502, N499, J500:J502),0)</f>
        <v>0</v>
      </c>
      <c r="K503" s="26"/>
      <c r="L503" s="29">
        <f>F503+H503+J503</f>
        <v>0</v>
      </c>
      <c r="M503" s="23" t="s">
        <v>52</v>
      </c>
      <c r="N503" s="2" t="s">
        <v>97</v>
      </c>
      <c r="O503" s="2" t="s">
        <v>97</v>
      </c>
      <c r="P503" s="2" t="s">
        <v>52</v>
      </c>
      <c r="Q503" s="2" t="s">
        <v>52</v>
      </c>
      <c r="R503" s="2" t="s">
        <v>52</v>
      </c>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3"/>
      <c r="AS503" s="3"/>
      <c r="AT503" s="3"/>
      <c r="AU503" s="3"/>
      <c r="AV503" s="2" t="s">
        <v>52</v>
      </c>
      <c r="AW503" s="2" t="s">
        <v>52</v>
      </c>
      <c r="AX503" s="2" t="s">
        <v>52</v>
      </c>
      <c r="AY503" s="2" t="s">
        <v>52</v>
      </c>
      <c r="AZ503" s="2" t="s">
        <v>52</v>
      </c>
    </row>
    <row r="504" spans="1:52" ht="30" customHeight="1" x14ac:dyDescent="0.3">
      <c r="A504" s="24"/>
      <c r="B504" s="24"/>
      <c r="C504" s="24"/>
      <c r="D504" s="24"/>
      <c r="E504" s="26"/>
      <c r="F504" s="29"/>
      <c r="G504" s="26"/>
      <c r="H504" s="29"/>
      <c r="I504" s="26"/>
      <c r="J504" s="29"/>
      <c r="K504" s="26"/>
      <c r="L504" s="29"/>
      <c r="M504" s="24"/>
    </row>
    <row r="505" spans="1:52" ht="30" customHeight="1" x14ac:dyDescent="0.3">
      <c r="A505" s="20" t="s">
        <v>1761</v>
      </c>
      <c r="B505" s="21"/>
      <c r="C505" s="21"/>
      <c r="D505" s="21"/>
      <c r="E505" s="25"/>
      <c r="F505" s="28"/>
      <c r="G505" s="25"/>
      <c r="H505" s="28"/>
      <c r="I505" s="25"/>
      <c r="J505" s="28"/>
      <c r="K505" s="25"/>
      <c r="L505" s="28"/>
      <c r="M505" s="22"/>
      <c r="N505" s="1" t="s">
        <v>575</v>
      </c>
    </row>
    <row r="506" spans="1:52" ht="30" customHeight="1" x14ac:dyDescent="0.3">
      <c r="A506" s="23" t="s">
        <v>1754</v>
      </c>
      <c r="B506" s="23" t="s">
        <v>1755</v>
      </c>
      <c r="C506" s="23" t="s">
        <v>70</v>
      </c>
      <c r="D506" s="24">
        <v>1</v>
      </c>
      <c r="E506" s="26">
        <f>일위대가목록!E185</f>
        <v>0</v>
      </c>
      <c r="F506" s="29">
        <f>TRUNC(E506*D506,1)</f>
        <v>0</v>
      </c>
      <c r="G506" s="26">
        <f>일위대가목록!F185</f>
        <v>0</v>
      </c>
      <c r="H506" s="29">
        <f>TRUNC(G506*D506,1)</f>
        <v>0</v>
      </c>
      <c r="I506" s="26">
        <f>일위대가목록!G185</f>
        <v>0</v>
      </c>
      <c r="J506" s="29">
        <f>TRUNC(I506*D506,1)</f>
        <v>0</v>
      </c>
      <c r="K506" s="26">
        <f t="shared" ref="K506:L508" si="75">TRUNC(E506+G506+I506,1)</f>
        <v>0</v>
      </c>
      <c r="L506" s="29">
        <f t="shared" si="75"/>
        <v>0</v>
      </c>
      <c r="M506" s="23" t="s">
        <v>1756</v>
      </c>
      <c r="N506" s="2" t="s">
        <v>575</v>
      </c>
      <c r="O506" s="2" t="s">
        <v>1757</v>
      </c>
      <c r="P506" s="2" t="s">
        <v>65</v>
      </c>
      <c r="Q506" s="2" t="s">
        <v>66</v>
      </c>
      <c r="R506" s="2" t="s">
        <v>66</v>
      </c>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c r="AU506" s="3"/>
      <c r="AV506" s="2" t="s">
        <v>52</v>
      </c>
      <c r="AW506" s="2" t="s">
        <v>1762</v>
      </c>
      <c r="AX506" s="2" t="s">
        <v>52</v>
      </c>
      <c r="AY506" s="2" t="s">
        <v>52</v>
      </c>
      <c r="AZ506" s="2" t="s">
        <v>52</v>
      </c>
    </row>
    <row r="507" spans="1:52" ht="30" customHeight="1" x14ac:dyDescent="0.3">
      <c r="A507" s="23" t="s">
        <v>1742</v>
      </c>
      <c r="B507" s="23" t="s">
        <v>1743</v>
      </c>
      <c r="C507" s="23" t="s">
        <v>70</v>
      </c>
      <c r="D507" s="24">
        <v>1</v>
      </c>
      <c r="E507" s="26">
        <f>일위대가목록!E183</f>
        <v>0</v>
      </c>
      <c r="F507" s="29">
        <f>TRUNC(E507*D507,1)</f>
        <v>0</v>
      </c>
      <c r="G507" s="26">
        <f>일위대가목록!F183</f>
        <v>0</v>
      </c>
      <c r="H507" s="29">
        <f>TRUNC(G507*D507,1)</f>
        <v>0</v>
      </c>
      <c r="I507" s="26">
        <f>일위대가목록!G183</f>
        <v>0</v>
      </c>
      <c r="J507" s="29">
        <f>TRUNC(I507*D507,1)</f>
        <v>0</v>
      </c>
      <c r="K507" s="26">
        <f t="shared" si="75"/>
        <v>0</v>
      </c>
      <c r="L507" s="29">
        <f t="shared" si="75"/>
        <v>0</v>
      </c>
      <c r="M507" s="23" t="s">
        <v>1744</v>
      </c>
      <c r="N507" s="2" t="s">
        <v>575</v>
      </c>
      <c r="O507" s="2" t="s">
        <v>1745</v>
      </c>
      <c r="P507" s="2" t="s">
        <v>65</v>
      </c>
      <c r="Q507" s="2" t="s">
        <v>66</v>
      </c>
      <c r="R507" s="2" t="s">
        <v>66</v>
      </c>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3"/>
      <c r="AS507" s="3"/>
      <c r="AT507" s="3"/>
      <c r="AU507" s="3"/>
      <c r="AV507" s="2" t="s">
        <v>52</v>
      </c>
      <c r="AW507" s="2" t="s">
        <v>1763</v>
      </c>
      <c r="AX507" s="2" t="s">
        <v>52</v>
      </c>
      <c r="AY507" s="2" t="s">
        <v>52</v>
      </c>
      <c r="AZ507" s="2" t="s">
        <v>52</v>
      </c>
    </row>
    <row r="508" spans="1:52" ht="30" customHeight="1" x14ac:dyDescent="0.3">
      <c r="A508" s="23" t="s">
        <v>1747</v>
      </c>
      <c r="B508" s="23" t="s">
        <v>1748</v>
      </c>
      <c r="C508" s="23" t="s">
        <v>70</v>
      </c>
      <c r="D508" s="24">
        <v>1</v>
      </c>
      <c r="E508" s="26">
        <f>일위대가목록!E184</f>
        <v>0</v>
      </c>
      <c r="F508" s="29">
        <f>TRUNC(E508*D508,1)</f>
        <v>0</v>
      </c>
      <c r="G508" s="26">
        <f>일위대가목록!F184</f>
        <v>0</v>
      </c>
      <c r="H508" s="29">
        <f>TRUNC(G508*D508,1)</f>
        <v>0</v>
      </c>
      <c r="I508" s="26">
        <f>일위대가목록!G184</f>
        <v>0</v>
      </c>
      <c r="J508" s="29">
        <f>TRUNC(I508*D508,1)</f>
        <v>0</v>
      </c>
      <c r="K508" s="26">
        <f t="shared" si="75"/>
        <v>0</v>
      </c>
      <c r="L508" s="29">
        <f t="shared" si="75"/>
        <v>0</v>
      </c>
      <c r="M508" s="23" t="s">
        <v>1749</v>
      </c>
      <c r="N508" s="2" t="s">
        <v>575</v>
      </c>
      <c r="O508" s="2" t="s">
        <v>1750</v>
      </c>
      <c r="P508" s="2" t="s">
        <v>65</v>
      </c>
      <c r="Q508" s="2" t="s">
        <v>66</v>
      </c>
      <c r="R508" s="2" t="s">
        <v>66</v>
      </c>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c r="AU508" s="3"/>
      <c r="AV508" s="2" t="s">
        <v>52</v>
      </c>
      <c r="AW508" s="2" t="s">
        <v>1764</v>
      </c>
      <c r="AX508" s="2" t="s">
        <v>52</v>
      </c>
      <c r="AY508" s="2" t="s">
        <v>52</v>
      </c>
      <c r="AZ508" s="2" t="s">
        <v>52</v>
      </c>
    </row>
    <row r="509" spans="1:52" ht="30" customHeight="1" x14ac:dyDescent="0.3">
      <c r="A509" s="23" t="s">
        <v>979</v>
      </c>
      <c r="B509" s="23" t="s">
        <v>52</v>
      </c>
      <c r="C509" s="23" t="s">
        <v>52</v>
      </c>
      <c r="D509" s="24"/>
      <c r="E509" s="26"/>
      <c r="F509" s="29">
        <f>TRUNC(SUMIF(N506:N508, N505, F506:F508),0)</f>
        <v>0</v>
      </c>
      <c r="G509" s="26"/>
      <c r="H509" s="29">
        <f>TRUNC(SUMIF(N506:N508, N505, H506:H508),0)</f>
        <v>0</v>
      </c>
      <c r="I509" s="26"/>
      <c r="J509" s="29">
        <f>TRUNC(SUMIF(N506:N508, N505, J506:J508),0)</f>
        <v>0</v>
      </c>
      <c r="K509" s="26"/>
      <c r="L509" s="29">
        <f>F509+H509+J509</f>
        <v>0</v>
      </c>
      <c r="M509" s="23" t="s">
        <v>52</v>
      </c>
      <c r="N509" s="2" t="s">
        <v>97</v>
      </c>
      <c r="O509" s="2" t="s">
        <v>97</v>
      </c>
      <c r="P509" s="2" t="s">
        <v>52</v>
      </c>
      <c r="Q509" s="2" t="s">
        <v>52</v>
      </c>
      <c r="R509" s="2" t="s">
        <v>52</v>
      </c>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c r="AU509" s="3"/>
      <c r="AV509" s="2" t="s">
        <v>52</v>
      </c>
      <c r="AW509" s="2" t="s">
        <v>52</v>
      </c>
      <c r="AX509" s="2" t="s">
        <v>52</v>
      </c>
      <c r="AY509" s="2" t="s">
        <v>52</v>
      </c>
      <c r="AZ509" s="2" t="s">
        <v>52</v>
      </c>
    </row>
    <row r="510" spans="1:52" ht="30" customHeight="1" x14ac:dyDescent="0.3">
      <c r="A510" s="24"/>
      <c r="B510" s="24"/>
      <c r="C510" s="24"/>
      <c r="D510" s="24"/>
      <c r="E510" s="26"/>
      <c r="F510" s="29"/>
      <c r="G510" s="26"/>
      <c r="H510" s="29"/>
      <c r="I510" s="26"/>
      <c r="J510" s="29"/>
      <c r="K510" s="26"/>
      <c r="L510" s="29"/>
      <c r="M510" s="24"/>
    </row>
    <row r="511" spans="1:52" ht="30" customHeight="1" x14ac:dyDescent="0.3">
      <c r="A511" s="20" t="s">
        <v>1765</v>
      </c>
      <c r="B511" s="21"/>
      <c r="C511" s="21"/>
      <c r="D511" s="21"/>
      <c r="E511" s="25"/>
      <c r="F511" s="28"/>
      <c r="G511" s="25"/>
      <c r="H511" s="28"/>
      <c r="I511" s="25"/>
      <c r="J511" s="28"/>
      <c r="K511" s="25"/>
      <c r="L511" s="28"/>
      <c r="M511" s="22"/>
      <c r="N511" s="1" t="s">
        <v>579</v>
      </c>
    </row>
    <row r="512" spans="1:52" ht="30" customHeight="1" x14ac:dyDescent="0.3">
      <c r="A512" s="23" t="s">
        <v>1754</v>
      </c>
      <c r="B512" s="23" t="s">
        <v>1755</v>
      </c>
      <c r="C512" s="23" t="s">
        <v>70</v>
      </c>
      <c r="D512" s="24">
        <v>1</v>
      </c>
      <c r="E512" s="26">
        <f>일위대가목록!E185</f>
        <v>0</v>
      </c>
      <c r="F512" s="29">
        <f>TRUNC(E512*D512,1)</f>
        <v>0</v>
      </c>
      <c r="G512" s="26">
        <f>일위대가목록!F185</f>
        <v>0</v>
      </c>
      <c r="H512" s="29">
        <f>TRUNC(G512*D512,1)</f>
        <v>0</v>
      </c>
      <c r="I512" s="26">
        <f>일위대가목록!G185</f>
        <v>0</v>
      </c>
      <c r="J512" s="29">
        <f>TRUNC(I512*D512,1)</f>
        <v>0</v>
      </c>
      <c r="K512" s="26">
        <f t="shared" ref="K512:L514" si="76">TRUNC(E512+G512+I512,1)</f>
        <v>0</v>
      </c>
      <c r="L512" s="29">
        <f t="shared" si="76"/>
        <v>0</v>
      </c>
      <c r="M512" s="23" t="s">
        <v>1756</v>
      </c>
      <c r="N512" s="2" t="s">
        <v>579</v>
      </c>
      <c r="O512" s="2" t="s">
        <v>1757</v>
      </c>
      <c r="P512" s="2" t="s">
        <v>65</v>
      </c>
      <c r="Q512" s="2" t="s">
        <v>66</v>
      </c>
      <c r="R512" s="2" t="s">
        <v>66</v>
      </c>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3"/>
      <c r="AS512" s="3"/>
      <c r="AT512" s="3"/>
      <c r="AU512" s="3"/>
      <c r="AV512" s="2" t="s">
        <v>52</v>
      </c>
      <c r="AW512" s="2" t="s">
        <v>1766</v>
      </c>
      <c r="AX512" s="2" t="s">
        <v>52</v>
      </c>
      <c r="AY512" s="2" t="s">
        <v>52</v>
      </c>
      <c r="AZ512" s="2" t="s">
        <v>52</v>
      </c>
    </row>
    <row r="513" spans="1:52" ht="30" customHeight="1" x14ac:dyDescent="0.3">
      <c r="A513" s="23" t="s">
        <v>1742</v>
      </c>
      <c r="B513" s="23" t="s">
        <v>1743</v>
      </c>
      <c r="C513" s="23" t="s">
        <v>70</v>
      </c>
      <c r="D513" s="24">
        <v>1</v>
      </c>
      <c r="E513" s="26">
        <f>일위대가목록!E183</f>
        <v>0</v>
      </c>
      <c r="F513" s="29">
        <f>TRUNC(E513*D513,1)</f>
        <v>0</v>
      </c>
      <c r="G513" s="26">
        <f>일위대가목록!F183</f>
        <v>0</v>
      </c>
      <c r="H513" s="29">
        <f>TRUNC(G513*D513,1)</f>
        <v>0</v>
      </c>
      <c r="I513" s="26">
        <f>일위대가목록!G183</f>
        <v>0</v>
      </c>
      <c r="J513" s="29">
        <f>TRUNC(I513*D513,1)</f>
        <v>0</v>
      </c>
      <c r="K513" s="26">
        <f t="shared" si="76"/>
        <v>0</v>
      </c>
      <c r="L513" s="29">
        <f t="shared" si="76"/>
        <v>0</v>
      </c>
      <c r="M513" s="23" t="s">
        <v>1744</v>
      </c>
      <c r="N513" s="2" t="s">
        <v>579</v>
      </c>
      <c r="O513" s="2" t="s">
        <v>1745</v>
      </c>
      <c r="P513" s="2" t="s">
        <v>65</v>
      </c>
      <c r="Q513" s="2" t="s">
        <v>66</v>
      </c>
      <c r="R513" s="2" t="s">
        <v>66</v>
      </c>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3"/>
      <c r="AS513" s="3"/>
      <c r="AT513" s="3"/>
      <c r="AU513" s="3"/>
      <c r="AV513" s="2" t="s">
        <v>52</v>
      </c>
      <c r="AW513" s="2" t="s">
        <v>1767</v>
      </c>
      <c r="AX513" s="2" t="s">
        <v>52</v>
      </c>
      <c r="AY513" s="2" t="s">
        <v>52</v>
      </c>
      <c r="AZ513" s="2" t="s">
        <v>52</v>
      </c>
    </row>
    <row r="514" spans="1:52" ht="30" customHeight="1" x14ac:dyDescent="0.3">
      <c r="A514" s="23" t="s">
        <v>1747</v>
      </c>
      <c r="B514" s="23" t="s">
        <v>1748</v>
      </c>
      <c r="C514" s="23" t="s">
        <v>70</v>
      </c>
      <c r="D514" s="24">
        <v>1</v>
      </c>
      <c r="E514" s="26">
        <f>일위대가목록!E184</f>
        <v>0</v>
      </c>
      <c r="F514" s="29">
        <f>TRUNC(E514*D514,1)</f>
        <v>0</v>
      </c>
      <c r="G514" s="26">
        <f>일위대가목록!F184</f>
        <v>0</v>
      </c>
      <c r="H514" s="29">
        <f>TRUNC(G514*D514,1)</f>
        <v>0</v>
      </c>
      <c r="I514" s="26">
        <f>일위대가목록!G184</f>
        <v>0</v>
      </c>
      <c r="J514" s="29">
        <f>TRUNC(I514*D514,1)</f>
        <v>0</v>
      </c>
      <c r="K514" s="26">
        <f t="shared" si="76"/>
        <v>0</v>
      </c>
      <c r="L514" s="29">
        <f t="shared" si="76"/>
        <v>0</v>
      </c>
      <c r="M514" s="23" t="s">
        <v>1749</v>
      </c>
      <c r="N514" s="2" t="s">
        <v>579</v>
      </c>
      <c r="O514" s="2" t="s">
        <v>1750</v>
      </c>
      <c r="P514" s="2" t="s">
        <v>65</v>
      </c>
      <c r="Q514" s="2" t="s">
        <v>66</v>
      </c>
      <c r="R514" s="2" t="s">
        <v>66</v>
      </c>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3"/>
      <c r="AS514" s="3"/>
      <c r="AT514" s="3"/>
      <c r="AU514" s="3"/>
      <c r="AV514" s="2" t="s">
        <v>52</v>
      </c>
      <c r="AW514" s="2" t="s">
        <v>1768</v>
      </c>
      <c r="AX514" s="2" t="s">
        <v>52</v>
      </c>
      <c r="AY514" s="2" t="s">
        <v>52</v>
      </c>
      <c r="AZ514" s="2" t="s">
        <v>52</v>
      </c>
    </row>
    <row r="515" spans="1:52" ht="30" customHeight="1" x14ac:dyDescent="0.3">
      <c r="A515" s="23" t="s">
        <v>979</v>
      </c>
      <c r="B515" s="23" t="s">
        <v>52</v>
      </c>
      <c r="C515" s="23" t="s">
        <v>52</v>
      </c>
      <c r="D515" s="24"/>
      <c r="E515" s="26"/>
      <c r="F515" s="29">
        <f>TRUNC(SUMIF(N512:N514, N511, F512:F514),0)</f>
        <v>0</v>
      </c>
      <c r="G515" s="26"/>
      <c r="H515" s="29">
        <f>TRUNC(SUMIF(N512:N514, N511, H512:H514),0)</f>
        <v>0</v>
      </c>
      <c r="I515" s="26"/>
      <c r="J515" s="29">
        <f>TRUNC(SUMIF(N512:N514, N511, J512:J514),0)</f>
        <v>0</v>
      </c>
      <c r="K515" s="26"/>
      <c r="L515" s="29">
        <f>F515+H515+J515</f>
        <v>0</v>
      </c>
      <c r="M515" s="23" t="s">
        <v>52</v>
      </c>
      <c r="N515" s="2" t="s">
        <v>97</v>
      </c>
      <c r="O515" s="2" t="s">
        <v>97</v>
      </c>
      <c r="P515" s="2" t="s">
        <v>52</v>
      </c>
      <c r="Q515" s="2" t="s">
        <v>52</v>
      </c>
      <c r="R515" s="2" t="s">
        <v>52</v>
      </c>
      <c r="S515" s="3"/>
      <c r="T515" s="3"/>
      <c r="U515" s="3"/>
      <c r="V515" s="3"/>
      <c r="W515" s="3"/>
      <c r="X515" s="3"/>
      <c r="Y515" s="3"/>
      <c r="Z515" s="3"/>
      <c r="AA515" s="3"/>
      <c r="AB515" s="3"/>
      <c r="AC515" s="3"/>
      <c r="AD515" s="3"/>
      <c r="AE515" s="3"/>
      <c r="AF515" s="3"/>
      <c r="AG515" s="3"/>
      <c r="AH515" s="3"/>
      <c r="AI515" s="3"/>
      <c r="AJ515" s="3"/>
      <c r="AK515" s="3"/>
      <c r="AL515" s="3"/>
      <c r="AM515" s="3"/>
      <c r="AN515" s="3"/>
      <c r="AO515" s="3"/>
      <c r="AP515" s="3"/>
      <c r="AQ515" s="3"/>
      <c r="AR515" s="3"/>
      <c r="AS515" s="3"/>
      <c r="AT515" s="3"/>
      <c r="AU515" s="3"/>
      <c r="AV515" s="2" t="s">
        <v>52</v>
      </c>
      <c r="AW515" s="2" t="s">
        <v>52</v>
      </c>
      <c r="AX515" s="2" t="s">
        <v>52</v>
      </c>
      <c r="AY515" s="2" t="s">
        <v>52</v>
      </c>
      <c r="AZ515" s="2" t="s">
        <v>52</v>
      </c>
    </row>
    <row r="516" spans="1:52" ht="30" customHeight="1" x14ac:dyDescent="0.3">
      <c r="A516" s="24"/>
      <c r="B516" s="24"/>
      <c r="C516" s="24"/>
      <c r="D516" s="24"/>
      <c r="E516" s="26"/>
      <c r="F516" s="29"/>
      <c r="G516" s="26"/>
      <c r="H516" s="29"/>
      <c r="I516" s="26"/>
      <c r="J516" s="29"/>
      <c r="K516" s="26"/>
      <c r="L516" s="29"/>
      <c r="M516" s="24"/>
    </row>
    <row r="517" spans="1:52" ht="30" customHeight="1" x14ac:dyDescent="0.3">
      <c r="A517" s="20" t="s">
        <v>1769</v>
      </c>
      <c r="B517" s="21"/>
      <c r="C517" s="21"/>
      <c r="D517" s="21"/>
      <c r="E517" s="25"/>
      <c r="F517" s="28"/>
      <c r="G517" s="25"/>
      <c r="H517" s="28"/>
      <c r="I517" s="25"/>
      <c r="J517" s="28"/>
      <c r="K517" s="25"/>
      <c r="L517" s="28"/>
      <c r="M517" s="22"/>
      <c r="N517" s="1" t="s">
        <v>583</v>
      </c>
    </row>
    <row r="518" spans="1:52" ht="30" customHeight="1" x14ac:dyDescent="0.3">
      <c r="A518" s="23" t="s">
        <v>1770</v>
      </c>
      <c r="B518" s="23" t="s">
        <v>1771</v>
      </c>
      <c r="C518" s="23" t="s">
        <v>70</v>
      </c>
      <c r="D518" s="24">
        <v>1</v>
      </c>
      <c r="E518" s="26">
        <f>일위대가목록!E186</f>
        <v>0</v>
      </c>
      <c r="F518" s="29">
        <f>TRUNC(E518*D518,1)</f>
        <v>0</v>
      </c>
      <c r="G518" s="26">
        <f>일위대가목록!F186</f>
        <v>0</v>
      </c>
      <c r="H518" s="29">
        <f>TRUNC(G518*D518,1)</f>
        <v>0</v>
      </c>
      <c r="I518" s="26">
        <f>일위대가목록!G186</f>
        <v>0</v>
      </c>
      <c r="J518" s="29">
        <f>TRUNC(I518*D518,1)</f>
        <v>0</v>
      </c>
      <c r="K518" s="26">
        <f t="shared" ref="K518:L520" si="77">TRUNC(E518+G518+I518,1)</f>
        <v>0</v>
      </c>
      <c r="L518" s="29">
        <f t="shared" si="77"/>
        <v>0</v>
      </c>
      <c r="M518" s="23" t="s">
        <v>1772</v>
      </c>
      <c r="N518" s="2" t="s">
        <v>583</v>
      </c>
      <c r="O518" s="2" t="s">
        <v>1773</v>
      </c>
      <c r="P518" s="2" t="s">
        <v>65</v>
      </c>
      <c r="Q518" s="2" t="s">
        <v>66</v>
      </c>
      <c r="R518" s="2" t="s">
        <v>66</v>
      </c>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c r="AR518" s="3"/>
      <c r="AS518" s="3"/>
      <c r="AT518" s="3"/>
      <c r="AU518" s="3"/>
      <c r="AV518" s="2" t="s">
        <v>52</v>
      </c>
      <c r="AW518" s="2" t="s">
        <v>1774</v>
      </c>
      <c r="AX518" s="2" t="s">
        <v>52</v>
      </c>
      <c r="AY518" s="2" t="s">
        <v>52</v>
      </c>
      <c r="AZ518" s="2" t="s">
        <v>52</v>
      </c>
    </row>
    <row r="519" spans="1:52" ht="30" customHeight="1" x14ac:dyDescent="0.3">
      <c r="A519" s="23" t="s">
        <v>1742</v>
      </c>
      <c r="B519" s="23" t="s">
        <v>1743</v>
      </c>
      <c r="C519" s="23" t="s">
        <v>70</v>
      </c>
      <c r="D519" s="24">
        <v>1</v>
      </c>
      <c r="E519" s="26">
        <f>일위대가목록!E183</f>
        <v>0</v>
      </c>
      <c r="F519" s="29">
        <f>TRUNC(E519*D519,1)</f>
        <v>0</v>
      </c>
      <c r="G519" s="26">
        <f>일위대가목록!F183</f>
        <v>0</v>
      </c>
      <c r="H519" s="29">
        <f>TRUNC(G519*D519,1)</f>
        <v>0</v>
      </c>
      <c r="I519" s="26">
        <f>일위대가목록!G183</f>
        <v>0</v>
      </c>
      <c r="J519" s="29">
        <f>TRUNC(I519*D519,1)</f>
        <v>0</v>
      </c>
      <c r="K519" s="26">
        <f t="shared" si="77"/>
        <v>0</v>
      </c>
      <c r="L519" s="29">
        <f t="shared" si="77"/>
        <v>0</v>
      </c>
      <c r="M519" s="23" t="s">
        <v>1744</v>
      </c>
      <c r="N519" s="2" t="s">
        <v>583</v>
      </c>
      <c r="O519" s="2" t="s">
        <v>1745</v>
      </c>
      <c r="P519" s="2" t="s">
        <v>65</v>
      </c>
      <c r="Q519" s="2" t="s">
        <v>66</v>
      </c>
      <c r="R519" s="2" t="s">
        <v>66</v>
      </c>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c r="AU519" s="3"/>
      <c r="AV519" s="2" t="s">
        <v>52</v>
      </c>
      <c r="AW519" s="2" t="s">
        <v>1775</v>
      </c>
      <c r="AX519" s="2" t="s">
        <v>52</v>
      </c>
      <c r="AY519" s="2" t="s">
        <v>52</v>
      </c>
      <c r="AZ519" s="2" t="s">
        <v>52</v>
      </c>
    </row>
    <row r="520" spans="1:52" ht="30" customHeight="1" x14ac:dyDescent="0.3">
      <c r="A520" s="23" t="s">
        <v>1747</v>
      </c>
      <c r="B520" s="23" t="s">
        <v>1748</v>
      </c>
      <c r="C520" s="23" t="s">
        <v>70</v>
      </c>
      <c r="D520" s="24">
        <v>1</v>
      </c>
      <c r="E520" s="26">
        <f>일위대가목록!E184</f>
        <v>0</v>
      </c>
      <c r="F520" s="29">
        <f>TRUNC(E520*D520,1)</f>
        <v>0</v>
      </c>
      <c r="G520" s="26">
        <f>일위대가목록!F184</f>
        <v>0</v>
      </c>
      <c r="H520" s="29">
        <f>TRUNC(G520*D520,1)</f>
        <v>0</v>
      </c>
      <c r="I520" s="26">
        <f>일위대가목록!G184</f>
        <v>0</v>
      </c>
      <c r="J520" s="29">
        <f>TRUNC(I520*D520,1)</f>
        <v>0</v>
      </c>
      <c r="K520" s="26">
        <f t="shared" si="77"/>
        <v>0</v>
      </c>
      <c r="L520" s="29">
        <f t="shared" si="77"/>
        <v>0</v>
      </c>
      <c r="M520" s="23" t="s">
        <v>1749</v>
      </c>
      <c r="N520" s="2" t="s">
        <v>583</v>
      </c>
      <c r="O520" s="2" t="s">
        <v>1750</v>
      </c>
      <c r="P520" s="2" t="s">
        <v>65</v>
      </c>
      <c r="Q520" s="2" t="s">
        <v>66</v>
      </c>
      <c r="R520" s="2" t="s">
        <v>66</v>
      </c>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2" t="s">
        <v>52</v>
      </c>
      <c r="AW520" s="2" t="s">
        <v>1776</v>
      </c>
      <c r="AX520" s="2" t="s">
        <v>52</v>
      </c>
      <c r="AY520" s="2" t="s">
        <v>52</v>
      </c>
      <c r="AZ520" s="2" t="s">
        <v>52</v>
      </c>
    </row>
    <row r="521" spans="1:52" ht="30" customHeight="1" x14ac:dyDescent="0.3">
      <c r="A521" s="23" t="s">
        <v>979</v>
      </c>
      <c r="B521" s="23" t="s">
        <v>52</v>
      </c>
      <c r="C521" s="23" t="s">
        <v>52</v>
      </c>
      <c r="D521" s="24"/>
      <c r="E521" s="26"/>
      <c r="F521" s="29">
        <f>TRUNC(SUMIF(N518:N520, N517, F518:F520),0)</f>
        <v>0</v>
      </c>
      <c r="G521" s="26"/>
      <c r="H521" s="29">
        <f>TRUNC(SUMIF(N518:N520, N517, H518:H520),0)</f>
        <v>0</v>
      </c>
      <c r="I521" s="26"/>
      <c r="J521" s="29">
        <f>TRUNC(SUMIF(N518:N520, N517, J518:J520),0)</f>
        <v>0</v>
      </c>
      <c r="K521" s="26"/>
      <c r="L521" s="29">
        <f>F521+H521+J521</f>
        <v>0</v>
      </c>
      <c r="M521" s="23" t="s">
        <v>52</v>
      </c>
      <c r="N521" s="2" t="s">
        <v>97</v>
      </c>
      <c r="O521" s="2" t="s">
        <v>97</v>
      </c>
      <c r="P521" s="2" t="s">
        <v>52</v>
      </c>
      <c r="Q521" s="2" t="s">
        <v>52</v>
      </c>
      <c r="R521" s="2" t="s">
        <v>52</v>
      </c>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2" t="s">
        <v>52</v>
      </c>
      <c r="AW521" s="2" t="s">
        <v>52</v>
      </c>
      <c r="AX521" s="2" t="s">
        <v>52</v>
      </c>
      <c r="AY521" s="2" t="s">
        <v>52</v>
      </c>
      <c r="AZ521" s="2" t="s">
        <v>52</v>
      </c>
    </row>
    <row r="522" spans="1:52" ht="30" customHeight="1" x14ac:dyDescent="0.3">
      <c r="A522" s="24"/>
      <c r="B522" s="24"/>
      <c r="C522" s="24"/>
      <c r="D522" s="24"/>
      <c r="E522" s="26"/>
      <c r="F522" s="29"/>
      <c r="G522" s="26"/>
      <c r="H522" s="29"/>
      <c r="I522" s="26"/>
      <c r="J522" s="29"/>
      <c r="K522" s="26"/>
      <c r="L522" s="29"/>
      <c r="M522" s="24"/>
    </row>
    <row r="523" spans="1:52" ht="30" customHeight="1" x14ac:dyDescent="0.3">
      <c r="A523" s="20" t="s">
        <v>1777</v>
      </c>
      <c r="B523" s="21"/>
      <c r="C523" s="21"/>
      <c r="D523" s="21"/>
      <c r="E523" s="25"/>
      <c r="F523" s="28"/>
      <c r="G523" s="25"/>
      <c r="H523" s="28"/>
      <c r="I523" s="25"/>
      <c r="J523" s="28"/>
      <c r="K523" s="25"/>
      <c r="L523" s="28"/>
      <c r="M523" s="22"/>
      <c r="N523" s="1" t="s">
        <v>586</v>
      </c>
    </row>
    <row r="524" spans="1:52" ht="30" customHeight="1" x14ac:dyDescent="0.3">
      <c r="A524" s="23" t="s">
        <v>1770</v>
      </c>
      <c r="B524" s="23" t="s">
        <v>1771</v>
      </c>
      <c r="C524" s="23" t="s">
        <v>70</v>
      </c>
      <c r="D524" s="24">
        <v>1</v>
      </c>
      <c r="E524" s="26">
        <f>일위대가목록!E186</f>
        <v>0</v>
      </c>
      <c r="F524" s="29">
        <f>TRUNC(E524*D524,1)</f>
        <v>0</v>
      </c>
      <c r="G524" s="26">
        <f>일위대가목록!F186</f>
        <v>0</v>
      </c>
      <c r="H524" s="29">
        <f>TRUNC(G524*D524,1)</f>
        <v>0</v>
      </c>
      <c r="I524" s="26">
        <f>일위대가목록!G186</f>
        <v>0</v>
      </c>
      <c r="J524" s="29">
        <f>TRUNC(I524*D524,1)</f>
        <v>0</v>
      </c>
      <c r="K524" s="26">
        <f t="shared" ref="K524:L526" si="78">TRUNC(E524+G524+I524,1)</f>
        <v>0</v>
      </c>
      <c r="L524" s="29">
        <f t="shared" si="78"/>
        <v>0</v>
      </c>
      <c r="M524" s="23" t="s">
        <v>1772</v>
      </c>
      <c r="N524" s="2" t="s">
        <v>586</v>
      </c>
      <c r="O524" s="2" t="s">
        <v>1773</v>
      </c>
      <c r="P524" s="2" t="s">
        <v>65</v>
      </c>
      <c r="Q524" s="2" t="s">
        <v>66</v>
      </c>
      <c r="R524" s="2" t="s">
        <v>66</v>
      </c>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2" t="s">
        <v>52</v>
      </c>
      <c r="AW524" s="2" t="s">
        <v>1778</v>
      </c>
      <c r="AX524" s="2" t="s">
        <v>52</v>
      </c>
      <c r="AY524" s="2" t="s">
        <v>52</v>
      </c>
      <c r="AZ524" s="2" t="s">
        <v>52</v>
      </c>
    </row>
    <row r="525" spans="1:52" ht="30" customHeight="1" x14ac:dyDescent="0.3">
      <c r="A525" s="23" t="s">
        <v>1742</v>
      </c>
      <c r="B525" s="23" t="s">
        <v>1743</v>
      </c>
      <c r="C525" s="23" t="s">
        <v>70</v>
      </c>
      <c r="D525" s="24">
        <v>1</v>
      </c>
      <c r="E525" s="26">
        <f>일위대가목록!E183</f>
        <v>0</v>
      </c>
      <c r="F525" s="29">
        <f>TRUNC(E525*D525,1)</f>
        <v>0</v>
      </c>
      <c r="G525" s="26">
        <f>일위대가목록!F183</f>
        <v>0</v>
      </c>
      <c r="H525" s="29">
        <f>TRUNC(G525*D525,1)</f>
        <v>0</v>
      </c>
      <c r="I525" s="26">
        <f>일위대가목록!G183</f>
        <v>0</v>
      </c>
      <c r="J525" s="29">
        <f>TRUNC(I525*D525,1)</f>
        <v>0</v>
      </c>
      <c r="K525" s="26">
        <f t="shared" si="78"/>
        <v>0</v>
      </c>
      <c r="L525" s="29">
        <f t="shared" si="78"/>
        <v>0</v>
      </c>
      <c r="M525" s="23" t="s">
        <v>1744</v>
      </c>
      <c r="N525" s="2" t="s">
        <v>586</v>
      </c>
      <c r="O525" s="2" t="s">
        <v>1745</v>
      </c>
      <c r="P525" s="2" t="s">
        <v>65</v>
      </c>
      <c r="Q525" s="2" t="s">
        <v>66</v>
      </c>
      <c r="R525" s="2" t="s">
        <v>66</v>
      </c>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c r="AU525" s="3"/>
      <c r="AV525" s="2" t="s">
        <v>52</v>
      </c>
      <c r="AW525" s="2" t="s">
        <v>1779</v>
      </c>
      <c r="AX525" s="2" t="s">
        <v>52</v>
      </c>
      <c r="AY525" s="2" t="s">
        <v>52</v>
      </c>
      <c r="AZ525" s="2" t="s">
        <v>52</v>
      </c>
    </row>
    <row r="526" spans="1:52" ht="30" customHeight="1" x14ac:dyDescent="0.3">
      <c r="A526" s="23" t="s">
        <v>1747</v>
      </c>
      <c r="B526" s="23" t="s">
        <v>1748</v>
      </c>
      <c r="C526" s="23" t="s">
        <v>70</v>
      </c>
      <c r="D526" s="24">
        <v>1</v>
      </c>
      <c r="E526" s="26">
        <f>일위대가목록!E184</f>
        <v>0</v>
      </c>
      <c r="F526" s="29">
        <f>TRUNC(E526*D526,1)</f>
        <v>0</v>
      </c>
      <c r="G526" s="26">
        <f>일위대가목록!F184</f>
        <v>0</v>
      </c>
      <c r="H526" s="29">
        <f>TRUNC(G526*D526,1)</f>
        <v>0</v>
      </c>
      <c r="I526" s="26">
        <f>일위대가목록!G184</f>
        <v>0</v>
      </c>
      <c r="J526" s="29">
        <f>TRUNC(I526*D526,1)</f>
        <v>0</v>
      </c>
      <c r="K526" s="26">
        <f t="shared" si="78"/>
        <v>0</v>
      </c>
      <c r="L526" s="29">
        <f t="shared" si="78"/>
        <v>0</v>
      </c>
      <c r="M526" s="23" t="s">
        <v>1749</v>
      </c>
      <c r="N526" s="2" t="s">
        <v>586</v>
      </c>
      <c r="O526" s="2" t="s">
        <v>1750</v>
      </c>
      <c r="P526" s="2" t="s">
        <v>65</v>
      </c>
      <c r="Q526" s="2" t="s">
        <v>66</v>
      </c>
      <c r="R526" s="2" t="s">
        <v>66</v>
      </c>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2" t="s">
        <v>52</v>
      </c>
      <c r="AW526" s="2" t="s">
        <v>1780</v>
      </c>
      <c r="AX526" s="2" t="s">
        <v>52</v>
      </c>
      <c r="AY526" s="2" t="s">
        <v>52</v>
      </c>
      <c r="AZ526" s="2" t="s">
        <v>52</v>
      </c>
    </row>
    <row r="527" spans="1:52" ht="30" customHeight="1" x14ac:dyDescent="0.3">
      <c r="A527" s="23" t="s">
        <v>979</v>
      </c>
      <c r="B527" s="23" t="s">
        <v>52</v>
      </c>
      <c r="C527" s="23" t="s">
        <v>52</v>
      </c>
      <c r="D527" s="24"/>
      <c r="E527" s="26"/>
      <c r="F527" s="29">
        <f>TRUNC(SUMIF(N524:N526, N523, F524:F526),0)</f>
        <v>0</v>
      </c>
      <c r="G527" s="26"/>
      <c r="H527" s="29">
        <f>TRUNC(SUMIF(N524:N526, N523, H524:H526),0)</f>
        <v>0</v>
      </c>
      <c r="I527" s="26"/>
      <c r="J527" s="29">
        <f>TRUNC(SUMIF(N524:N526, N523, J524:J526),0)</f>
        <v>0</v>
      </c>
      <c r="K527" s="26"/>
      <c r="L527" s="29">
        <f>F527+H527+J527</f>
        <v>0</v>
      </c>
      <c r="M527" s="23" t="s">
        <v>52</v>
      </c>
      <c r="N527" s="2" t="s">
        <v>97</v>
      </c>
      <c r="O527" s="2" t="s">
        <v>97</v>
      </c>
      <c r="P527" s="2" t="s">
        <v>52</v>
      </c>
      <c r="Q527" s="2" t="s">
        <v>52</v>
      </c>
      <c r="R527" s="2" t="s">
        <v>52</v>
      </c>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2" t="s">
        <v>52</v>
      </c>
      <c r="AW527" s="2" t="s">
        <v>52</v>
      </c>
      <c r="AX527" s="2" t="s">
        <v>52</v>
      </c>
      <c r="AY527" s="2" t="s">
        <v>52</v>
      </c>
      <c r="AZ527" s="2" t="s">
        <v>52</v>
      </c>
    </row>
    <row r="528" spans="1:52" ht="30" customHeight="1" x14ac:dyDescent="0.3">
      <c r="A528" s="24"/>
      <c r="B528" s="24"/>
      <c r="C528" s="24"/>
      <c r="D528" s="24"/>
      <c r="E528" s="26"/>
      <c r="F528" s="29"/>
      <c r="G528" s="26"/>
      <c r="H528" s="29"/>
      <c r="I528" s="26"/>
      <c r="J528" s="29"/>
      <c r="K528" s="26"/>
      <c r="L528" s="29"/>
      <c r="M528" s="24"/>
    </row>
    <row r="529" spans="1:52" ht="30" customHeight="1" x14ac:dyDescent="0.3">
      <c r="A529" s="20" t="s">
        <v>1781</v>
      </c>
      <c r="B529" s="21"/>
      <c r="C529" s="21"/>
      <c r="D529" s="21"/>
      <c r="E529" s="25"/>
      <c r="F529" s="28"/>
      <c r="G529" s="25"/>
      <c r="H529" s="28"/>
      <c r="I529" s="25"/>
      <c r="J529" s="28"/>
      <c r="K529" s="25"/>
      <c r="L529" s="28"/>
      <c r="M529" s="22"/>
      <c r="N529" s="1" t="s">
        <v>589</v>
      </c>
    </row>
    <row r="530" spans="1:52" ht="30" customHeight="1" x14ac:dyDescent="0.3">
      <c r="A530" s="23" t="s">
        <v>1770</v>
      </c>
      <c r="B530" s="23" t="s">
        <v>1771</v>
      </c>
      <c r="C530" s="23" t="s">
        <v>70</v>
      </c>
      <c r="D530" s="24">
        <v>1</v>
      </c>
      <c r="E530" s="26">
        <f>일위대가목록!E186</f>
        <v>0</v>
      </c>
      <c r="F530" s="29">
        <f>TRUNC(E530*D530,1)</f>
        <v>0</v>
      </c>
      <c r="G530" s="26">
        <f>일위대가목록!F186</f>
        <v>0</v>
      </c>
      <c r="H530" s="29">
        <f>TRUNC(G530*D530,1)</f>
        <v>0</v>
      </c>
      <c r="I530" s="26">
        <f>일위대가목록!G186</f>
        <v>0</v>
      </c>
      <c r="J530" s="29">
        <f>TRUNC(I530*D530,1)</f>
        <v>0</v>
      </c>
      <c r="K530" s="26">
        <f t="shared" ref="K530:L532" si="79">TRUNC(E530+G530+I530,1)</f>
        <v>0</v>
      </c>
      <c r="L530" s="29">
        <f t="shared" si="79"/>
        <v>0</v>
      </c>
      <c r="M530" s="23" t="s">
        <v>1772</v>
      </c>
      <c r="N530" s="2" t="s">
        <v>589</v>
      </c>
      <c r="O530" s="2" t="s">
        <v>1773</v>
      </c>
      <c r="P530" s="2" t="s">
        <v>65</v>
      </c>
      <c r="Q530" s="2" t="s">
        <v>66</v>
      </c>
      <c r="R530" s="2" t="s">
        <v>66</v>
      </c>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3"/>
      <c r="AS530" s="3"/>
      <c r="AT530" s="3"/>
      <c r="AU530" s="3"/>
      <c r="AV530" s="2" t="s">
        <v>52</v>
      </c>
      <c r="AW530" s="2" t="s">
        <v>1782</v>
      </c>
      <c r="AX530" s="2" t="s">
        <v>52</v>
      </c>
      <c r="AY530" s="2" t="s">
        <v>52</v>
      </c>
      <c r="AZ530" s="2" t="s">
        <v>52</v>
      </c>
    </row>
    <row r="531" spans="1:52" ht="30" customHeight="1" x14ac:dyDescent="0.3">
      <c r="A531" s="23" t="s">
        <v>1742</v>
      </c>
      <c r="B531" s="23" t="s">
        <v>1743</v>
      </c>
      <c r="C531" s="23" t="s">
        <v>70</v>
      </c>
      <c r="D531" s="24">
        <v>1</v>
      </c>
      <c r="E531" s="26">
        <f>일위대가목록!E183</f>
        <v>0</v>
      </c>
      <c r="F531" s="29">
        <f>TRUNC(E531*D531,1)</f>
        <v>0</v>
      </c>
      <c r="G531" s="26">
        <f>일위대가목록!F183</f>
        <v>0</v>
      </c>
      <c r="H531" s="29">
        <f>TRUNC(G531*D531,1)</f>
        <v>0</v>
      </c>
      <c r="I531" s="26">
        <f>일위대가목록!G183</f>
        <v>0</v>
      </c>
      <c r="J531" s="29">
        <f>TRUNC(I531*D531,1)</f>
        <v>0</v>
      </c>
      <c r="K531" s="26">
        <f t="shared" si="79"/>
        <v>0</v>
      </c>
      <c r="L531" s="29">
        <f t="shared" si="79"/>
        <v>0</v>
      </c>
      <c r="M531" s="23" t="s">
        <v>1744</v>
      </c>
      <c r="N531" s="2" t="s">
        <v>589</v>
      </c>
      <c r="O531" s="2" t="s">
        <v>1745</v>
      </c>
      <c r="P531" s="2" t="s">
        <v>65</v>
      </c>
      <c r="Q531" s="2" t="s">
        <v>66</v>
      </c>
      <c r="R531" s="2" t="s">
        <v>66</v>
      </c>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2" t="s">
        <v>52</v>
      </c>
      <c r="AW531" s="2" t="s">
        <v>1783</v>
      </c>
      <c r="AX531" s="2" t="s">
        <v>52</v>
      </c>
      <c r="AY531" s="2" t="s">
        <v>52</v>
      </c>
      <c r="AZ531" s="2" t="s">
        <v>52</v>
      </c>
    </row>
    <row r="532" spans="1:52" ht="30" customHeight="1" x14ac:dyDescent="0.3">
      <c r="A532" s="23" t="s">
        <v>1747</v>
      </c>
      <c r="B532" s="23" t="s">
        <v>1748</v>
      </c>
      <c r="C532" s="23" t="s">
        <v>70</v>
      </c>
      <c r="D532" s="24">
        <v>1</v>
      </c>
      <c r="E532" s="26">
        <f>일위대가목록!E184</f>
        <v>0</v>
      </c>
      <c r="F532" s="29">
        <f>TRUNC(E532*D532,1)</f>
        <v>0</v>
      </c>
      <c r="G532" s="26">
        <f>일위대가목록!F184</f>
        <v>0</v>
      </c>
      <c r="H532" s="29">
        <f>TRUNC(G532*D532,1)</f>
        <v>0</v>
      </c>
      <c r="I532" s="26">
        <f>일위대가목록!G184</f>
        <v>0</v>
      </c>
      <c r="J532" s="29">
        <f>TRUNC(I532*D532,1)</f>
        <v>0</v>
      </c>
      <c r="K532" s="26">
        <f t="shared" si="79"/>
        <v>0</v>
      </c>
      <c r="L532" s="29">
        <f t="shared" si="79"/>
        <v>0</v>
      </c>
      <c r="M532" s="23" t="s">
        <v>1749</v>
      </c>
      <c r="N532" s="2" t="s">
        <v>589</v>
      </c>
      <c r="O532" s="2" t="s">
        <v>1750</v>
      </c>
      <c r="P532" s="2" t="s">
        <v>65</v>
      </c>
      <c r="Q532" s="2" t="s">
        <v>66</v>
      </c>
      <c r="R532" s="2" t="s">
        <v>66</v>
      </c>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2" t="s">
        <v>52</v>
      </c>
      <c r="AW532" s="2" t="s">
        <v>1784</v>
      </c>
      <c r="AX532" s="2" t="s">
        <v>52</v>
      </c>
      <c r="AY532" s="2" t="s">
        <v>52</v>
      </c>
      <c r="AZ532" s="2" t="s">
        <v>52</v>
      </c>
    </row>
    <row r="533" spans="1:52" ht="30" customHeight="1" x14ac:dyDescent="0.3">
      <c r="A533" s="23" t="s">
        <v>979</v>
      </c>
      <c r="B533" s="23" t="s">
        <v>52</v>
      </c>
      <c r="C533" s="23" t="s">
        <v>52</v>
      </c>
      <c r="D533" s="24"/>
      <c r="E533" s="26"/>
      <c r="F533" s="29">
        <f>TRUNC(SUMIF(N530:N532, N529, F530:F532),0)</f>
        <v>0</v>
      </c>
      <c r="G533" s="26"/>
      <c r="H533" s="29">
        <f>TRUNC(SUMIF(N530:N532, N529, H530:H532),0)</f>
        <v>0</v>
      </c>
      <c r="I533" s="26"/>
      <c r="J533" s="29">
        <f>TRUNC(SUMIF(N530:N532, N529, J530:J532),0)</f>
        <v>0</v>
      </c>
      <c r="K533" s="26"/>
      <c r="L533" s="29">
        <f>F533+H533+J533</f>
        <v>0</v>
      </c>
      <c r="M533" s="23" t="s">
        <v>52</v>
      </c>
      <c r="N533" s="2" t="s">
        <v>97</v>
      </c>
      <c r="O533" s="2" t="s">
        <v>97</v>
      </c>
      <c r="P533" s="2" t="s">
        <v>52</v>
      </c>
      <c r="Q533" s="2" t="s">
        <v>52</v>
      </c>
      <c r="R533" s="2" t="s">
        <v>52</v>
      </c>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2" t="s">
        <v>52</v>
      </c>
      <c r="AW533" s="2" t="s">
        <v>52</v>
      </c>
      <c r="AX533" s="2" t="s">
        <v>52</v>
      </c>
      <c r="AY533" s="2" t="s">
        <v>52</v>
      </c>
      <c r="AZ533" s="2" t="s">
        <v>52</v>
      </c>
    </row>
    <row r="534" spans="1:52" ht="30" customHeight="1" x14ac:dyDescent="0.3">
      <c r="A534" s="24"/>
      <c r="B534" s="24"/>
      <c r="C534" s="24"/>
      <c r="D534" s="24"/>
      <c r="E534" s="26"/>
      <c r="F534" s="29"/>
      <c r="G534" s="26"/>
      <c r="H534" s="29"/>
      <c r="I534" s="26"/>
      <c r="J534" s="29"/>
      <c r="K534" s="26"/>
      <c r="L534" s="29"/>
      <c r="M534" s="24"/>
    </row>
    <row r="535" spans="1:52" ht="30" customHeight="1" x14ac:dyDescent="0.3">
      <c r="A535" s="20" t="s">
        <v>1785</v>
      </c>
      <c r="B535" s="21"/>
      <c r="C535" s="21"/>
      <c r="D535" s="21"/>
      <c r="E535" s="25"/>
      <c r="F535" s="28"/>
      <c r="G535" s="25"/>
      <c r="H535" s="28"/>
      <c r="I535" s="25"/>
      <c r="J535" s="28"/>
      <c r="K535" s="25"/>
      <c r="L535" s="28"/>
      <c r="M535" s="22"/>
      <c r="N535" s="1" t="s">
        <v>593</v>
      </c>
    </row>
    <row r="536" spans="1:52" ht="30" customHeight="1" x14ac:dyDescent="0.3">
      <c r="A536" s="23" t="s">
        <v>1754</v>
      </c>
      <c r="B536" s="23" t="s">
        <v>1786</v>
      </c>
      <c r="C536" s="23" t="s">
        <v>70</v>
      </c>
      <c r="D536" s="24">
        <v>1</v>
      </c>
      <c r="E536" s="26">
        <f>일위대가목록!E187</f>
        <v>0</v>
      </c>
      <c r="F536" s="29">
        <f>TRUNC(E536*D536,1)</f>
        <v>0</v>
      </c>
      <c r="G536" s="26">
        <f>일위대가목록!F187</f>
        <v>0</v>
      </c>
      <c r="H536" s="29">
        <f>TRUNC(G536*D536,1)</f>
        <v>0</v>
      </c>
      <c r="I536" s="26">
        <f>일위대가목록!G187</f>
        <v>0</v>
      </c>
      <c r="J536" s="29">
        <f>TRUNC(I536*D536,1)</f>
        <v>0</v>
      </c>
      <c r="K536" s="26">
        <f t="shared" ref="K536:L538" si="80">TRUNC(E536+G536+I536,1)</f>
        <v>0</v>
      </c>
      <c r="L536" s="29">
        <f t="shared" si="80"/>
        <v>0</v>
      </c>
      <c r="M536" s="23" t="s">
        <v>1787</v>
      </c>
      <c r="N536" s="2" t="s">
        <v>593</v>
      </c>
      <c r="O536" s="2" t="s">
        <v>1788</v>
      </c>
      <c r="P536" s="2" t="s">
        <v>65</v>
      </c>
      <c r="Q536" s="2" t="s">
        <v>66</v>
      </c>
      <c r="R536" s="2" t="s">
        <v>66</v>
      </c>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3"/>
      <c r="AS536" s="3"/>
      <c r="AT536" s="3"/>
      <c r="AU536" s="3"/>
      <c r="AV536" s="2" t="s">
        <v>52</v>
      </c>
      <c r="AW536" s="2" t="s">
        <v>1789</v>
      </c>
      <c r="AX536" s="2" t="s">
        <v>52</v>
      </c>
      <c r="AY536" s="2" t="s">
        <v>52</v>
      </c>
      <c r="AZ536" s="2" t="s">
        <v>52</v>
      </c>
    </row>
    <row r="537" spans="1:52" ht="30" customHeight="1" x14ac:dyDescent="0.3">
      <c r="A537" s="23" t="s">
        <v>1742</v>
      </c>
      <c r="B537" s="23" t="s">
        <v>1743</v>
      </c>
      <c r="C537" s="23" t="s">
        <v>70</v>
      </c>
      <c r="D537" s="24">
        <v>1</v>
      </c>
      <c r="E537" s="26">
        <f>일위대가목록!E183</f>
        <v>0</v>
      </c>
      <c r="F537" s="29">
        <f>TRUNC(E537*D537,1)</f>
        <v>0</v>
      </c>
      <c r="G537" s="26">
        <f>일위대가목록!F183</f>
        <v>0</v>
      </c>
      <c r="H537" s="29">
        <f>TRUNC(G537*D537,1)</f>
        <v>0</v>
      </c>
      <c r="I537" s="26">
        <f>일위대가목록!G183</f>
        <v>0</v>
      </c>
      <c r="J537" s="29">
        <f>TRUNC(I537*D537,1)</f>
        <v>0</v>
      </c>
      <c r="K537" s="26">
        <f t="shared" si="80"/>
        <v>0</v>
      </c>
      <c r="L537" s="29">
        <f t="shared" si="80"/>
        <v>0</v>
      </c>
      <c r="M537" s="23" t="s">
        <v>1744</v>
      </c>
      <c r="N537" s="2" t="s">
        <v>593</v>
      </c>
      <c r="O537" s="2" t="s">
        <v>1745</v>
      </c>
      <c r="P537" s="2" t="s">
        <v>65</v>
      </c>
      <c r="Q537" s="2" t="s">
        <v>66</v>
      </c>
      <c r="R537" s="2" t="s">
        <v>66</v>
      </c>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3"/>
      <c r="AS537" s="3"/>
      <c r="AT537" s="3"/>
      <c r="AU537" s="3"/>
      <c r="AV537" s="2" t="s">
        <v>52</v>
      </c>
      <c r="AW537" s="2" t="s">
        <v>1790</v>
      </c>
      <c r="AX537" s="2" t="s">
        <v>52</v>
      </c>
      <c r="AY537" s="2" t="s">
        <v>52</v>
      </c>
      <c r="AZ537" s="2" t="s">
        <v>52</v>
      </c>
    </row>
    <row r="538" spans="1:52" ht="30" customHeight="1" x14ac:dyDescent="0.3">
      <c r="A538" s="23" t="s">
        <v>1747</v>
      </c>
      <c r="B538" s="23" t="s">
        <v>1791</v>
      </c>
      <c r="C538" s="23" t="s">
        <v>70</v>
      </c>
      <c r="D538" s="24">
        <v>1</v>
      </c>
      <c r="E538" s="26">
        <f>일위대가목록!E188</f>
        <v>0</v>
      </c>
      <c r="F538" s="29">
        <f>TRUNC(E538*D538,1)</f>
        <v>0</v>
      </c>
      <c r="G538" s="26">
        <f>일위대가목록!F188</f>
        <v>0</v>
      </c>
      <c r="H538" s="29">
        <f>TRUNC(G538*D538,1)</f>
        <v>0</v>
      </c>
      <c r="I538" s="26">
        <f>일위대가목록!G188</f>
        <v>0</v>
      </c>
      <c r="J538" s="29">
        <f>TRUNC(I538*D538,1)</f>
        <v>0</v>
      </c>
      <c r="K538" s="26">
        <f t="shared" si="80"/>
        <v>0</v>
      </c>
      <c r="L538" s="29">
        <f t="shared" si="80"/>
        <v>0</v>
      </c>
      <c r="M538" s="23" t="s">
        <v>1792</v>
      </c>
      <c r="N538" s="2" t="s">
        <v>593</v>
      </c>
      <c r="O538" s="2" t="s">
        <v>1793</v>
      </c>
      <c r="P538" s="2" t="s">
        <v>65</v>
      </c>
      <c r="Q538" s="2" t="s">
        <v>66</v>
      </c>
      <c r="R538" s="2" t="s">
        <v>66</v>
      </c>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3"/>
      <c r="AS538" s="3"/>
      <c r="AT538" s="3"/>
      <c r="AU538" s="3"/>
      <c r="AV538" s="2" t="s">
        <v>52</v>
      </c>
      <c r="AW538" s="2" t="s">
        <v>1794</v>
      </c>
      <c r="AX538" s="2" t="s">
        <v>52</v>
      </c>
      <c r="AY538" s="2" t="s">
        <v>52</v>
      </c>
      <c r="AZ538" s="2" t="s">
        <v>52</v>
      </c>
    </row>
    <row r="539" spans="1:52" ht="30" customHeight="1" x14ac:dyDescent="0.3">
      <c r="A539" s="23" t="s">
        <v>979</v>
      </c>
      <c r="B539" s="23" t="s">
        <v>52</v>
      </c>
      <c r="C539" s="23" t="s">
        <v>52</v>
      </c>
      <c r="D539" s="24"/>
      <c r="E539" s="26"/>
      <c r="F539" s="29">
        <f>TRUNC(SUMIF(N536:N538, N535, F536:F538),0)</f>
        <v>0</v>
      </c>
      <c r="G539" s="26"/>
      <c r="H539" s="29">
        <f>TRUNC(SUMIF(N536:N538, N535, H536:H538),0)</f>
        <v>0</v>
      </c>
      <c r="I539" s="26"/>
      <c r="J539" s="29">
        <f>TRUNC(SUMIF(N536:N538, N535, J536:J538),0)</f>
        <v>0</v>
      </c>
      <c r="K539" s="26"/>
      <c r="L539" s="29">
        <f>F539+H539+J539</f>
        <v>0</v>
      </c>
      <c r="M539" s="23" t="s">
        <v>52</v>
      </c>
      <c r="N539" s="2" t="s">
        <v>97</v>
      </c>
      <c r="O539" s="2" t="s">
        <v>97</v>
      </c>
      <c r="P539" s="2" t="s">
        <v>52</v>
      </c>
      <c r="Q539" s="2" t="s">
        <v>52</v>
      </c>
      <c r="R539" s="2" t="s">
        <v>52</v>
      </c>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3"/>
      <c r="AS539" s="3"/>
      <c r="AT539" s="3"/>
      <c r="AU539" s="3"/>
      <c r="AV539" s="2" t="s">
        <v>52</v>
      </c>
      <c r="AW539" s="2" t="s">
        <v>52</v>
      </c>
      <c r="AX539" s="2" t="s">
        <v>52</v>
      </c>
      <c r="AY539" s="2" t="s">
        <v>52</v>
      </c>
      <c r="AZ539" s="2" t="s">
        <v>52</v>
      </c>
    </row>
    <row r="540" spans="1:52" ht="30" customHeight="1" x14ac:dyDescent="0.3">
      <c r="A540" s="24"/>
      <c r="B540" s="24"/>
      <c r="C540" s="24"/>
      <c r="D540" s="24"/>
      <c r="E540" s="26"/>
      <c r="F540" s="29"/>
      <c r="G540" s="26"/>
      <c r="H540" s="29"/>
      <c r="I540" s="26"/>
      <c r="J540" s="29"/>
      <c r="K540" s="26"/>
      <c r="L540" s="29"/>
      <c r="M540" s="24"/>
    </row>
    <row r="541" spans="1:52" ht="30" customHeight="1" x14ac:dyDescent="0.3">
      <c r="A541" s="20" t="s">
        <v>1795</v>
      </c>
      <c r="B541" s="21"/>
      <c r="C541" s="21"/>
      <c r="D541" s="21"/>
      <c r="E541" s="25"/>
      <c r="F541" s="28"/>
      <c r="G541" s="25"/>
      <c r="H541" s="28"/>
      <c r="I541" s="25"/>
      <c r="J541" s="28"/>
      <c r="K541" s="25"/>
      <c r="L541" s="28"/>
      <c r="M541" s="22"/>
      <c r="N541" s="1" t="s">
        <v>598</v>
      </c>
    </row>
    <row r="542" spans="1:52" ht="30" customHeight="1" x14ac:dyDescent="0.3">
      <c r="A542" s="23" t="s">
        <v>1796</v>
      </c>
      <c r="B542" s="23" t="s">
        <v>1797</v>
      </c>
      <c r="C542" s="23" t="s">
        <v>70</v>
      </c>
      <c r="D542" s="24">
        <v>9.3840000000000003</v>
      </c>
      <c r="E542" s="26">
        <f>일위대가목록!E189</f>
        <v>0</v>
      </c>
      <c r="F542" s="29">
        <f>TRUNC(E542*D542,1)</f>
        <v>0</v>
      </c>
      <c r="G542" s="26">
        <f>일위대가목록!F189</f>
        <v>0</v>
      </c>
      <c r="H542" s="29">
        <f>TRUNC(G542*D542,1)</f>
        <v>0</v>
      </c>
      <c r="I542" s="26">
        <f>일위대가목록!G189</f>
        <v>0</v>
      </c>
      <c r="J542" s="29">
        <f>TRUNC(I542*D542,1)</f>
        <v>0</v>
      </c>
      <c r="K542" s="26">
        <f>TRUNC(E542+G542+I542,1)</f>
        <v>0</v>
      </c>
      <c r="L542" s="29">
        <f>TRUNC(F542+H542+J542,1)</f>
        <v>0</v>
      </c>
      <c r="M542" s="23" t="s">
        <v>1798</v>
      </c>
      <c r="N542" s="2" t="s">
        <v>598</v>
      </c>
      <c r="O542" s="2" t="s">
        <v>1799</v>
      </c>
      <c r="P542" s="2" t="s">
        <v>65</v>
      </c>
      <c r="Q542" s="2" t="s">
        <v>66</v>
      </c>
      <c r="R542" s="2" t="s">
        <v>66</v>
      </c>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3"/>
      <c r="AS542" s="3"/>
      <c r="AT542" s="3"/>
      <c r="AU542" s="3"/>
      <c r="AV542" s="2" t="s">
        <v>52</v>
      </c>
      <c r="AW542" s="2" t="s">
        <v>1800</v>
      </c>
      <c r="AX542" s="2" t="s">
        <v>52</v>
      </c>
      <c r="AY542" s="2" t="s">
        <v>52</v>
      </c>
      <c r="AZ542" s="2" t="s">
        <v>52</v>
      </c>
    </row>
    <row r="543" spans="1:52" ht="30" customHeight="1" x14ac:dyDescent="0.3">
      <c r="A543" s="23" t="s">
        <v>1796</v>
      </c>
      <c r="B543" s="23" t="s">
        <v>1801</v>
      </c>
      <c r="C543" s="23" t="s">
        <v>70</v>
      </c>
      <c r="D543" s="24">
        <v>9.3840000000000003</v>
      </c>
      <c r="E543" s="26">
        <f>일위대가목록!E190</f>
        <v>0</v>
      </c>
      <c r="F543" s="29">
        <f>TRUNC(E543*D543,1)</f>
        <v>0</v>
      </c>
      <c r="G543" s="26">
        <f>일위대가목록!F190</f>
        <v>0</v>
      </c>
      <c r="H543" s="29">
        <f>TRUNC(G543*D543,1)</f>
        <v>0</v>
      </c>
      <c r="I543" s="26">
        <f>일위대가목록!G190</f>
        <v>0</v>
      </c>
      <c r="J543" s="29">
        <f>TRUNC(I543*D543,1)</f>
        <v>0</v>
      </c>
      <c r="K543" s="26">
        <f>TRUNC(E543+G543+I543,1)</f>
        <v>0</v>
      </c>
      <c r="L543" s="29">
        <f>TRUNC(F543+H543+J543,1)</f>
        <v>0</v>
      </c>
      <c r="M543" s="23" t="s">
        <v>1802</v>
      </c>
      <c r="N543" s="2" t="s">
        <v>598</v>
      </c>
      <c r="O543" s="2" t="s">
        <v>1803</v>
      </c>
      <c r="P543" s="2" t="s">
        <v>65</v>
      </c>
      <c r="Q543" s="2" t="s">
        <v>66</v>
      </c>
      <c r="R543" s="2" t="s">
        <v>66</v>
      </c>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3"/>
      <c r="AS543" s="3"/>
      <c r="AT543" s="3"/>
      <c r="AU543" s="3"/>
      <c r="AV543" s="2" t="s">
        <v>52</v>
      </c>
      <c r="AW543" s="2" t="s">
        <v>1804</v>
      </c>
      <c r="AX543" s="2" t="s">
        <v>52</v>
      </c>
      <c r="AY543" s="2" t="s">
        <v>52</v>
      </c>
      <c r="AZ543" s="2" t="s">
        <v>52</v>
      </c>
    </row>
    <row r="544" spans="1:52" ht="30" customHeight="1" x14ac:dyDescent="0.3">
      <c r="A544" s="23" t="s">
        <v>979</v>
      </c>
      <c r="B544" s="23" t="s">
        <v>52</v>
      </c>
      <c r="C544" s="23" t="s">
        <v>52</v>
      </c>
      <c r="D544" s="24"/>
      <c r="E544" s="26"/>
      <c r="F544" s="29">
        <f>TRUNC(SUMIF(N542:N543, N541, F542:F543),0)</f>
        <v>0</v>
      </c>
      <c r="G544" s="26"/>
      <c r="H544" s="29">
        <f>TRUNC(SUMIF(N542:N543, N541, H542:H543),0)</f>
        <v>0</v>
      </c>
      <c r="I544" s="26"/>
      <c r="J544" s="29">
        <f>TRUNC(SUMIF(N542:N543, N541, J542:J543),0)</f>
        <v>0</v>
      </c>
      <c r="K544" s="26"/>
      <c r="L544" s="29">
        <f>F544+H544+J544</f>
        <v>0</v>
      </c>
      <c r="M544" s="23" t="s">
        <v>52</v>
      </c>
      <c r="N544" s="2" t="s">
        <v>97</v>
      </c>
      <c r="O544" s="2" t="s">
        <v>97</v>
      </c>
      <c r="P544" s="2" t="s">
        <v>52</v>
      </c>
      <c r="Q544" s="2" t="s">
        <v>52</v>
      </c>
      <c r="R544" s="2" t="s">
        <v>52</v>
      </c>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3"/>
      <c r="AS544" s="3"/>
      <c r="AT544" s="3"/>
      <c r="AU544" s="3"/>
      <c r="AV544" s="2" t="s">
        <v>52</v>
      </c>
      <c r="AW544" s="2" t="s">
        <v>52</v>
      </c>
      <c r="AX544" s="2" t="s">
        <v>52</v>
      </c>
      <c r="AY544" s="2" t="s">
        <v>52</v>
      </c>
      <c r="AZ544" s="2" t="s">
        <v>52</v>
      </c>
    </row>
    <row r="545" spans="1:52" ht="30" customHeight="1" x14ac:dyDescent="0.3">
      <c r="A545" s="24"/>
      <c r="B545" s="24"/>
      <c r="C545" s="24"/>
      <c r="D545" s="24"/>
      <c r="E545" s="26"/>
      <c r="F545" s="29"/>
      <c r="G545" s="26"/>
      <c r="H545" s="29"/>
      <c r="I545" s="26"/>
      <c r="J545" s="29"/>
      <c r="K545" s="26"/>
      <c r="L545" s="29"/>
      <c r="M545" s="24"/>
    </row>
    <row r="546" spans="1:52" ht="30" customHeight="1" x14ac:dyDescent="0.3">
      <c r="A546" s="20" t="s">
        <v>1805</v>
      </c>
      <c r="B546" s="21"/>
      <c r="C546" s="21"/>
      <c r="D546" s="21"/>
      <c r="E546" s="25"/>
      <c r="F546" s="28"/>
      <c r="G546" s="25"/>
      <c r="H546" s="28"/>
      <c r="I546" s="25"/>
      <c r="J546" s="28"/>
      <c r="K546" s="25"/>
      <c r="L546" s="28"/>
      <c r="M546" s="22"/>
      <c r="N546" s="1" t="s">
        <v>615</v>
      </c>
    </row>
    <row r="547" spans="1:52" ht="30" customHeight="1" x14ac:dyDescent="0.3">
      <c r="A547" s="23" t="s">
        <v>612</v>
      </c>
      <c r="B547" s="23" t="s">
        <v>613</v>
      </c>
      <c r="C547" s="23" t="s">
        <v>76</v>
      </c>
      <c r="D547" s="24">
        <v>1</v>
      </c>
      <c r="E547" s="26">
        <f>단가대비표!O87</f>
        <v>0</v>
      </c>
      <c r="F547" s="29">
        <f>TRUNC(E547*D547,1)</f>
        <v>0</v>
      </c>
      <c r="G547" s="26">
        <f>단가대비표!P87</f>
        <v>0</v>
      </c>
      <c r="H547" s="29">
        <f>TRUNC(G547*D547,1)</f>
        <v>0</v>
      </c>
      <c r="I547" s="26">
        <f>단가대비표!V87</f>
        <v>0</v>
      </c>
      <c r="J547" s="29">
        <f>TRUNC(I547*D547,1)</f>
        <v>0</v>
      </c>
      <c r="K547" s="26">
        <f>TRUNC(E547+G547+I547,1)</f>
        <v>0</v>
      </c>
      <c r="L547" s="29">
        <f>TRUNC(F547+H547+J547,1)</f>
        <v>0</v>
      </c>
      <c r="M547" s="23" t="s">
        <v>1806</v>
      </c>
      <c r="N547" s="2" t="s">
        <v>615</v>
      </c>
      <c r="O547" s="2" t="s">
        <v>1807</v>
      </c>
      <c r="P547" s="2" t="s">
        <v>66</v>
      </c>
      <c r="Q547" s="2" t="s">
        <v>66</v>
      </c>
      <c r="R547" s="2" t="s">
        <v>65</v>
      </c>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c r="AR547" s="3"/>
      <c r="AS547" s="3"/>
      <c r="AT547" s="3"/>
      <c r="AU547" s="3"/>
      <c r="AV547" s="2" t="s">
        <v>52</v>
      </c>
      <c r="AW547" s="2" t="s">
        <v>1808</v>
      </c>
      <c r="AX547" s="2" t="s">
        <v>52</v>
      </c>
      <c r="AY547" s="2" t="s">
        <v>52</v>
      </c>
      <c r="AZ547" s="2" t="s">
        <v>52</v>
      </c>
    </row>
    <row r="548" spans="1:52" ht="30" customHeight="1" x14ac:dyDescent="0.3">
      <c r="A548" s="23" t="s">
        <v>992</v>
      </c>
      <c r="B548" s="23" t="s">
        <v>987</v>
      </c>
      <c r="C548" s="23" t="s">
        <v>988</v>
      </c>
      <c r="D548" s="24">
        <v>0.04</v>
      </c>
      <c r="E548" s="26">
        <f>단가대비표!O147</f>
        <v>0</v>
      </c>
      <c r="F548" s="29">
        <f>TRUNC(E548*D548,1)</f>
        <v>0</v>
      </c>
      <c r="G548" s="26">
        <f>단가대비표!P147</f>
        <v>0</v>
      </c>
      <c r="H548" s="29">
        <f>TRUNC(G548*D548,1)</f>
        <v>0</v>
      </c>
      <c r="I548" s="26">
        <f>단가대비표!V147</f>
        <v>0</v>
      </c>
      <c r="J548" s="29">
        <f>TRUNC(I548*D548,1)</f>
        <v>0</v>
      </c>
      <c r="K548" s="26">
        <f>TRUNC(E548+G548+I548,1)</f>
        <v>0</v>
      </c>
      <c r="L548" s="29">
        <f>TRUNC(F548+H548+J548,1)</f>
        <v>0</v>
      </c>
      <c r="M548" s="23" t="s">
        <v>993</v>
      </c>
      <c r="N548" s="2" t="s">
        <v>615</v>
      </c>
      <c r="O548" s="2" t="s">
        <v>994</v>
      </c>
      <c r="P548" s="2" t="s">
        <v>66</v>
      </c>
      <c r="Q548" s="2" t="s">
        <v>66</v>
      </c>
      <c r="R548" s="2" t="s">
        <v>65</v>
      </c>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3"/>
      <c r="AS548" s="3"/>
      <c r="AT548" s="3"/>
      <c r="AU548" s="3"/>
      <c r="AV548" s="2" t="s">
        <v>52</v>
      </c>
      <c r="AW548" s="2" t="s">
        <v>1809</v>
      </c>
      <c r="AX548" s="2" t="s">
        <v>52</v>
      </c>
      <c r="AY548" s="2" t="s">
        <v>52</v>
      </c>
      <c r="AZ548" s="2" t="s">
        <v>52</v>
      </c>
    </row>
    <row r="549" spans="1:52" ht="30" customHeight="1" x14ac:dyDescent="0.3">
      <c r="A549" s="23" t="s">
        <v>979</v>
      </c>
      <c r="B549" s="23" t="s">
        <v>52</v>
      </c>
      <c r="C549" s="23" t="s">
        <v>52</v>
      </c>
      <c r="D549" s="24"/>
      <c r="E549" s="26"/>
      <c r="F549" s="29">
        <f>TRUNC(SUMIF(N547:N548, N546, F547:F548),0)</f>
        <v>0</v>
      </c>
      <c r="G549" s="26"/>
      <c r="H549" s="29">
        <f>TRUNC(SUMIF(N547:N548, N546, H547:H548),0)</f>
        <v>0</v>
      </c>
      <c r="I549" s="26"/>
      <c r="J549" s="29">
        <f>TRUNC(SUMIF(N547:N548, N546, J547:J548),0)</f>
        <v>0</v>
      </c>
      <c r="K549" s="26"/>
      <c r="L549" s="29">
        <f>F549+H549+J549</f>
        <v>0</v>
      </c>
      <c r="M549" s="23" t="s">
        <v>52</v>
      </c>
      <c r="N549" s="2" t="s">
        <v>97</v>
      </c>
      <c r="O549" s="2" t="s">
        <v>97</v>
      </c>
      <c r="P549" s="2" t="s">
        <v>52</v>
      </c>
      <c r="Q549" s="2" t="s">
        <v>52</v>
      </c>
      <c r="R549" s="2" t="s">
        <v>52</v>
      </c>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c r="AU549" s="3"/>
      <c r="AV549" s="2" t="s">
        <v>52</v>
      </c>
      <c r="AW549" s="2" t="s">
        <v>52</v>
      </c>
      <c r="AX549" s="2" t="s">
        <v>52</v>
      </c>
      <c r="AY549" s="2" t="s">
        <v>52</v>
      </c>
      <c r="AZ549" s="2" t="s">
        <v>52</v>
      </c>
    </row>
    <row r="550" spans="1:52" ht="30" customHeight="1" x14ac:dyDescent="0.3">
      <c r="A550" s="24"/>
      <c r="B550" s="24"/>
      <c r="C550" s="24"/>
      <c r="D550" s="24"/>
      <c r="E550" s="26"/>
      <c r="F550" s="29"/>
      <c r="G550" s="26"/>
      <c r="H550" s="29"/>
      <c r="I550" s="26"/>
      <c r="J550" s="29"/>
      <c r="K550" s="26"/>
      <c r="L550" s="29"/>
      <c r="M550" s="24"/>
    </row>
    <row r="551" spans="1:52" ht="30" customHeight="1" x14ac:dyDescent="0.3">
      <c r="A551" s="20" t="s">
        <v>1810</v>
      </c>
      <c r="B551" s="21"/>
      <c r="C551" s="21"/>
      <c r="D551" s="21"/>
      <c r="E551" s="25"/>
      <c r="F551" s="28"/>
      <c r="G551" s="25"/>
      <c r="H551" s="28"/>
      <c r="I551" s="25"/>
      <c r="J551" s="28"/>
      <c r="K551" s="25"/>
      <c r="L551" s="28"/>
      <c r="M551" s="22"/>
      <c r="N551" s="1" t="s">
        <v>619</v>
      </c>
    </row>
    <row r="552" spans="1:52" ht="30" customHeight="1" x14ac:dyDescent="0.3">
      <c r="A552" s="23" t="s">
        <v>617</v>
      </c>
      <c r="B552" s="23" t="s">
        <v>613</v>
      </c>
      <c r="C552" s="23" t="s">
        <v>76</v>
      </c>
      <c r="D552" s="24">
        <v>1</v>
      </c>
      <c r="E552" s="26">
        <f>단가대비표!O88</f>
        <v>0</v>
      </c>
      <c r="F552" s="29">
        <f>TRUNC(E552*D552,1)</f>
        <v>0</v>
      </c>
      <c r="G552" s="26">
        <f>단가대비표!P88</f>
        <v>0</v>
      </c>
      <c r="H552" s="29">
        <f>TRUNC(G552*D552,1)</f>
        <v>0</v>
      </c>
      <c r="I552" s="26">
        <f>단가대비표!V88</f>
        <v>0</v>
      </c>
      <c r="J552" s="29">
        <f>TRUNC(I552*D552,1)</f>
        <v>0</v>
      </c>
      <c r="K552" s="26">
        <f>TRUNC(E552+G552+I552,1)</f>
        <v>0</v>
      </c>
      <c r="L552" s="29">
        <f>TRUNC(F552+H552+J552,1)</f>
        <v>0</v>
      </c>
      <c r="M552" s="23" t="s">
        <v>1811</v>
      </c>
      <c r="N552" s="2" t="s">
        <v>619</v>
      </c>
      <c r="O552" s="2" t="s">
        <v>1812</v>
      </c>
      <c r="P552" s="2" t="s">
        <v>66</v>
      </c>
      <c r="Q552" s="2" t="s">
        <v>66</v>
      </c>
      <c r="R552" s="2" t="s">
        <v>65</v>
      </c>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3"/>
      <c r="AS552" s="3"/>
      <c r="AT552" s="3"/>
      <c r="AU552" s="3"/>
      <c r="AV552" s="2" t="s">
        <v>52</v>
      </c>
      <c r="AW552" s="2" t="s">
        <v>1813</v>
      </c>
      <c r="AX552" s="2" t="s">
        <v>52</v>
      </c>
      <c r="AY552" s="2" t="s">
        <v>52</v>
      </c>
      <c r="AZ552" s="2" t="s">
        <v>52</v>
      </c>
    </row>
    <row r="553" spans="1:52" ht="30" customHeight="1" x14ac:dyDescent="0.3">
      <c r="A553" s="23" t="s">
        <v>992</v>
      </c>
      <c r="B553" s="23" t="s">
        <v>987</v>
      </c>
      <c r="C553" s="23" t="s">
        <v>988</v>
      </c>
      <c r="D553" s="24">
        <v>0.04</v>
      </c>
      <c r="E553" s="26">
        <f>단가대비표!O147</f>
        <v>0</v>
      </c>
      <c r="F553" s="29">
        <f>TRUNC(E553*D553,1)</f>
        <v>0</v>
      </c>
      <c r="G553" s="26">
        <f>단가대비표!P147</f>
        <v>0</v>
      </c>
      <c r="H553" s="29">
        <f>TRUNC(G553*D553,1)</f>
        <v>0</v>
      </c>
      <c r="I553" s="26">
        <f>단가대비표!V147</f>
        <v>0</v>
      </c>
      <c r="J553" s="29">
        <f>TRUNC(I553*D553,1)</f>
        <v>0</v>
      </c>
      <c r="K553" s="26">
        <f>TRUNC(E553+G553+I553,1)</f>
        <v>0</v>
      </c>
      <c r="L553" s="29">
        <f>TRUNC(F553+H553+J553,1)</f>
        <v>0</v>
      </c>
      <c r="M553" s="23" t="s">
        <v>993</v>
      </c>
      <c r="N553" s="2" t="s">
        <v>619</v>
      </c>
      <c r="O553" s="2" t="s">
        <v>994</v>
      </c>
      <c r="P553" s="2" t="s">
        <v>66</v>
      </c>
      <c r="Q553" s="2" t="s">
        <v>66</v>
      </c>
      <c r="R553" s="2" t="s">
        <v>65</v>
      </c>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3"/>
      <c r="AS553" s="3"/>
      <c r="AT553" s="3"/>
      <c r="AU553" s="3"/>
      <c r="AV553" s="2" t="s">
        <v>52</v>
      </c>
      <c r="AW553" s="2" t="s">
        <v>1814</v>
      </c>
      <c r="AX553" s="2" t="s">
        <v>52</v>
      </c>
      <c r="AY553" s="2" t="s">
        <v>52</v>
      </c>
      <c r="AZ553" s="2" t="s">
        <v>52</v>
      </c>
    </row>
    <row r="554" spans="1:52" ht="30" customHeight="1" x14ac:dyDescent="0.3">
      <c r="A554" s="23" t="s">
        <v>979</v>
      </c>
      <c r="B554" s="23" t="s">
        <v>52</v>
      </c>
      <c r="C554" s="23" t="s">
        <v>52</v>
      </c>
      <c r="D554" s="24"/>
      <c r="E554" s="26"/>
      <c r="F554" s="29">
        <f>TRUNC(SUMIF(N552:N553, N551, F552:F553),0)</f>
        <v>0</v>
      </c>
      <c r="G554" s="26"/>
      <c r="H554" s="29">
        <f>TRUNC(SUMIF(N552:N553, N551, H552:H553),0)</f>
        <v>0</v>
      </c>
      <c r="I554" s="26"/>
      <c r="J554" s="29">
        <f>TRUNC(SUMIF(N552:N553, N551, J552:J553),0)</f>
        <v>0</v>
      </c>
      <c r="K554" s="26"/>
      <c r="L554" s="29">
        <f>F554+H554+J554</f>
        <v>0</v>
      </c>
      <c r="M554" s="23" t="s">
        <v>52</v>
      </c>
      <c r="N554" s="2" t="s">
        <v>97</v>
      </c>
      <c r="O554" s="2" t="s">
        <v>97</v>
      </c>
      <c r="P554" s="2" t="s">
        <v>52</v>
      </c>
      <c r="Q554" s="2" t="s">
        <v>52</v>
      </c>
      <c r="R554" s="2" t="s">
        <v>52</v>
      </c>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3"/>
      <c r="AS554" s="3"/>
      <c r="AT554" s="3"/>
      <c r="AU554" s="3"/>
      <c r="AV554" s="2" t="s">
        <v>52</v>
      </c>
      <c r="AW554" s="2" t="s">
        <v>52</v>
      </c>
      <c r="AX554" s="2" t="s">
        <v>52</v>
      </c>
      <c r="AY554" s="2" t="s">
        <v>52</v>
      </c>
      <c r="AZ554" s="2" t="s">
        <v>52</v>
      </c>
    </row>
    <row r="555" spans="1:52" ht="30" customHeight="1" x14ac:dyDescent="0.3">
      <c r="A555" s="24"/>
      <c r="B555" s="24"/>
      <c r="C555" s="24"/>
      <c r="D555" s="24"/>
      <c r="E555" s="26"/>
      <c r="F555" s="29"/>
      <c r="G555" s="26"/>
      <c r="H555" s="29"/>
      <c r="I555" s="26"/>
      <c r="J555" s="29"/>
      <c r="K555" s="26"/>
      <c r="L555" s="29"/>
      <c r="M555" s="24"/>
    </row>
    <row r="556" spans="1:52" ht="30" customHeight="1" x14ac:dyDescent="0.3">
      <c r="A556" s="20" t="s">
        <v>1815</v>
      </c>
      <c r="B556" s="21"/>
      <c r="C556" s="21"/>
      <c r="D556" s="21"/>
      <c r="E556" s="25"/>
      <c r="F556" s="28"/>
      <c r="G556" s="25"/>
      <c r="H556" s="28"/>
      <c r="I556" s="25"/>
      <c r="J556" s="28"/>
      <c r="K556" s="25"/>
      <c r="L556" s="28"/>
      <c r="M556" s="22"/>
      <c r="N556" s="1" t="s">
        <v>624</v>
      </c>
    </row>
    <row r="557" spans="1:52" ht="30" customHeight="1" x14ac:dyDescent="0.3">
      <c r="A557" s="23" t="s">
        <v>621</v>
      </c>
      <c r="B557" s="23" t="s">
        <v>622</v>
      </c>
      <c r="C557" s="23" t="s">
        <v>76</v>
      </c>
      <c r="D557" s="24">
        <v>1</v>
      </c>
      <c r="E557" s="26">
        <f>단가대비표!O89</f>
        <v>0</v>
      </c>
      <c r="F557" s="29">
        <f>TRUNC(E557*D557,1)</f>
        <v>0</v>
      </c>
      <c r="G557" s="26">
        <f>단가대비표!P89</f>
        <v>0</v>
      </c>
      <c r="H557" s="29">
        <f>TRUNC(G557*D557,1)</f>
        <v>0</v>
      </c>
      <c r="I557" s="26">
        <f>단가대비표!V89</f>
        <v>0</v>
      </c>
      <c r="J557" s="29">
        <f>TRUNC(I557*D557,1)</f>
        <v>0</v>
      </c>
      <c r="K557" s="26">
        <f>TRUNC(E557+G557+I557,1)</f>
        <v>0</v>
      </c>
      <c r="L557" s="29">
        <f>TRUNC(F557+H557+J557,1)</f>
        <v>0</v>
      </c>
      <c r="M557" s="23" t="s">
        <v>1816</v>
      </c>
      <c r="N557" s="2" t="s">
        <v>624</v>
      </c>
      <c r="O557" s="2" t="s">
        <v>1817</v>
      </c>
      <c r="P557" s="2" t="s">
        <v>66</v>
      </c>
      <c r="Q557" s="2" t="s">
        <v>66</v>
      </c>
      <c r="R557" s="2" t="s">
        <v>65</v>
      </c>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3"/>
      <c r="AS557" s="3"/>
      <c r="AT557" s="3"/>
      <c r="AU557" s="3"/>
      <c r="AV557" s="2" t="s">
        <v>52</v>
      </c>
      <c r="AW557" s="2" t="s">
        <v>1818</v>
      </c>
      <c r="AX557" s="2" t="s">
        <v>52</v>
      </c>
      <c r="AY557" s="2" t="s">
        <v>52</v>
      </c>
      <c r="AZ557" s="2" t="s">
        <v>52</v>
      </c>
    </row>
    <row r="558" spans="1:52" ht="30" customHeight="1" x14ac:dyDescent="0.3">
      <c r="A558" s="23" t="s">
        <v>992</v>
      </c>
      <c r="B558" s="23" t="s">
        <v>987</v>
      </c>
      <c r="C558" s="23" t="s">
        <v>988</v>
      </c>
      <c r="D558" s="24">
        <v>0.04</v>
      </c>
      <c r="E558" s="26">
        <f>단가대비표!O147</f>
        <v>0</v>
      </c>
      <c r="F558" s="29">
        <f>TRUNC(E558*D558,1)</f>
        <v>0</v>
      </c>
      <c r="G558" s="26">
        <f>단가대비표!P147</f>
        <v>0</v>
      </c>
      <c r="H558" s="29">
        <f>TRUNC(G558*D558,1)</f>
        <v>0</v>
      </c>
      <c r="I558" s="26">
        <f>단가대비표!V147</f>
        <v>0</v>
      </c>
      <c r="J558" s="29">
        <f>TRUNC(I558*D558,1)</f>
        <v>0</v>
      </c>
      <c r="K558" s="26">
        <f>TRUNC(E558+G558+I558,1)</f>
        <v>0</v>
      </c>
      <c r="L558" s="29">
        <f>TRUNC(F558+H558+J558,1)</f>
        <v>0</v>
      </c>
      <c r="M558" s="23" t="s">
        <v>993</v>
      </c>
      <c r="N558" s="2" t="s">
        <v>624</v>
      </c>
      <c r="O558" s="2" t="s">
        <v>994</v>
      </c>
      <c r="P558" s="2" t="s">
        <v>66</v>
      </c>
      <c r="Q558" s="2" t="s">
        <v>66</v>
      </c>
      <c r="R558" s="2" t="s">
        <v>65</v>
      </c>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3"/>
      <c r="AS558" s="3"/>
      <c r="AT558" s="3"/>
      <c r="AU558" s="3"/>
      <c r="AV558" s="2" t="s">
        <v>52</v>
      </c>
      <c r="AW558" s="2" t="s">
        <v>1819</v>
      </c>
      <c r="AX558" s="2" t="s">
        <v>52</v>
      </c>
      <c r="AY558" s="2" t="s">
        <v>52</v>
      </c>
      <c r="AZ558" s="2" t="s">
        <v>52</v>
      </c>
    </row>
    <row r="559" spans="1:52" ht="30" customHeight="1" x14ac:dyDescent="0.3">
      <c r="A559" s="23" t="s">
        <v>979</v>
      </c>
      <c r="B559" s="23" t="s">
        <v>52</v>
      </c>
      <c r="C559" s="23" t="s">
        <v>52</v>
      </c>
      <c r="D559" s="24"/>
      <c r="E559" s="26"/>
      <c r="F559" s="29">
        <f>TRUNC(SUMIF(N557:N558, N556, F557:F558),0)</f>
        <v>0</v>
      </c>
      <c r="G559" s="26"/>
      <c r="H559" s="29">
        <f>TRUNC(SUMIF(N557:N558, N556, H557:H558),0)</f>
        <v>0</v>
      </c>
      <c r="I559" s="26"/>
      <c r="J559" s="29">
        <f>TRUNC(SUMIF(N557:N558, N556, J557:J558),0)</f>
        <v>0</v>
      </c>
      <c r="K559" s="26"/>
      <c r="L559" s="29">
        <f>F559+H559+J559</f>
        <v>0</v>
      </c>
      <c r="M559" s="23" t="s">
        <v>52</v>
      </c>
      <c r="N559" s="2" t="s">
        <v>97</v>
      </c>
      <c r="O559" s="2" t="s">
        <v>97</v>
      </c>
      <c r="P559" s="2" t="s">
        <v>52</v>
      </c>
      <c r="Q559" s="2" t="s">
        <v>52</v>
      </c>
      <c r="R559" s="2" t="s">
        <v>52</v>
      </c>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3"/>
      <c r="AS559" s="3"/>
      <c r="AT559" s="3"/>
      <c r="AU559" s="3"/>
      <c r="AV559" s="2" t="s">
        <v>52</v>
      </c>
      <c r="AW559" s="2" t="s">
        <v>52</v>
      </c>
      <c r="AX559" s="2" t="s">
        <v>52</v>
      </c>
      <c r="AY559" s="2" t="s">
        <v>52</v>
      </c>
      <c r="AZ559" s="2" t="s">
        <v>52</v>
      </c>
    </row>
    <row r="560" spans="1:52" ht="30" customHeight="1" x14ac:dyDescent="0.3">
      <c r="A560" s="24"/>
      <c r="B560" s="24"/>
      <c r="C560" s="24"/>
      <c r="D560" s="24"/>
      <c r="E560" s="26"/>
      <c r="F560" s="29"/>
      <c r="G560" s="26"/>
      <c r="H560" s="29"/>
      <c r="I560" s="26"/>
      <c r="J560" s="29"/>
      <c r="K560" s="26"/>
      <c r="L560" s="29"/>
      <c r="M560" s="24"/>
    </row>
    <row r="561" spans="1:52" ht="30" customHeight="1" x14ac:dyDescent="0.3">
      <c r="A561" s="20" t="s">
        <v>1820</v>
      </c>
      <c r="B561" s="21"/>
      <c r="C561" s="21"/>
      <c r="D561" s="21"/>
      <c r="E561" s="25"/>
      <c r="F561" s="28"/>
      <c r="G561" s="25"/>
      <c r="H561" s="28"/>
      <c r="I561" s="25"/>
      <c r="J561" s="28"/>
      <c r="K561" s="25"/>
      <c r="L561" s="28"/>
      <c r="M561" s="22"/>
      <c r="N561" s="1" t="s">
        <v>629</v>
      </c>
    </row>
    <row r="562" spans="1:52" ht="30" customHeight="1" x14ac:dyDescent="0.3">
      <c r="A562" s="23" t="s">
        <v>626</v>
      </c>
      <c r="B562" s="23" t="s">
        <v>627</v>
      </c>
      <c r="C562" s="23" t="s">
        <v>76</v>
      </c>
      <c r="D562" s="24">
        <v>1</v>
      </c>
      <c r="E562" s="26">
        <f>단가대비표!O90</f>
        <v>0</v>
      </c>
      <c r="F562" s="29">
        <f>TRUNC(E562*D562,1)</f>
        <v>0</v>
      </c>
      <c r="G562" s="26">
        <f>단가대비표!P90</f>
        <v>0</v>
      </c>
      <c r="H562" s="29">
        <f>TRUNC(G562*D562,1)</f>
        <v>0</v>
      </c>
      <c r="I562" s="26">
        <f>단가대비표!V90</f>
        <v>0</v>
      </c>
      <c r="J562" s="29">
        <f>TRUNC(I562*D562,1)</f>
        <v>0</v>
      </c>
      <c r="K562" s="26">
        <f>TRUNC(E562+G562+I562,1)</f>
        <v>0</v>
      </c>
      <c r="L562" s="29">
        <f>TRUNC(F562+H562+J562,1)</f>
        <v>0</v>
      </c>
      <c r="M562" s="23" t="s">
        <v>1821</v>
      </c>
      <c r="N562" s="2" t="s">
        <v>629</v>
      </c>
      <c r="O562" s="2" t="s">
        <v>1822</v>
      </c>
      <c r="P562" s="2" t="s">
        <v>66</v>
      </c>
      <c r="Q562" s="2" t="s">
        <v>66</v>
      </c>
      <c r="R562" s="2" t="s">
        <v>65</v>
      </c>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c r="AU562" s="3"/>
      <c r="AV562" s="2" t="s">
        <v>52</v>
      </c>
      <c r="AW562" s="2" t="s">
        <v>1823</v>
      </c>
      <c r="AX562" s="2" t="s">
        <v>52</v>
      </c>
      <c r="AY562" s="2" t="s">
        <v>52</v>
      </c>
      <c r="AZ562" s="2" t="s">
        <v>52</v>
      </c>
    </row>
    <row r="563" spans="1:52" ht="30" customHeight="1" x14ac:dyDescent="0.3">
      <c r="A563" s="23" t="s">
        <v>992</v>
      </c>
      <c r="B563" s="23" t="s">
        <v>987</v>
      </c>
      <c r="C563" s="23" t="s">
        <v>988</v>
      </c>
      <c r="D563" s="24">
        <v>0.04</v>
      </c>
      <c r="E563" s="26">
        <f>단가대비표!O147</f>
        <v>0</v>
      </c>
      <c r="F563" s="29">
        <f>TRUNC(E563*D563,1)</f>
        <v>0</v>
      </c>
      <c r="G563" s="26">
        <f>단가대비표!P147</f>
        <v>0</v>
      </c>
      <c r="H563" s="29">
        <f>TRUNC(G563*D563,1)</f>
        <v>0</v>
      </c>
      <c r="I563" s="26">
        <f>단가대비표!V147</f>
        <v>0</v>
      </c>
      <c r="J563" s="29">
        <f>TRUNC(I563*D563,1)</f>
        <v>0</v>
      </c>
      <c r="K563" s="26">
        <f>TRUNC(E563+G563+I563,1)</f>
        <v>0</v>
      </c>
      <c r="L563" s="29">
        <f>TRUNC(F563+H563+J563,1)</f>
        <v>0</v>
      </c>
      <c r="M563" s="23" t="s">
        <v>993</v>
      </c>
      <c r="N563" s="2" t="s">
        <v>629</v>
      </c>
      <c r="O563" s="2" t="s">
        <v>994</v>
      </c>
      <c r="P563" s="2" t="s">
        <v>66</v>
      </c>
      <c r="Q563" s="2" t="s">
        <v>66</v>
      </c>
      <c r="R563" s="2" t="s">
        <v>65</v>
      </c>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2" t="s">
        <v>52</v>
      </c>
      <c r="AW563" s="2" t="s">
        <v>1824</v>
      </c>
      <c r="AX563" s="2" t="s">
        <v>52</v>
      </c>
      <c r="AY563" s="2" t="s">
        <v>52</v>
      </c>
      <c r="AZ563" s="2" t="s">
        <v>52</v>
      </c>
    </row>
    <row r="564" spans="1:52" ht="30" customHeight="1" x14ac:dyDescent="0.3">
      <c r="A564" s="23" t="s">
        <v>979</v>
      </c>
      <c r="B564" s="23" t="s">
        <v>52</v>
      </c>
      <c r="C564" s="23" t="s">
        <v>52</v>
      </c>
      <c r="D564" s="24"/>
      <c r="E564" s="26"/>
      <c r="F564" s="29">
        <f>TRUNC(SUMIF(N562:N563, N561, F562:F563),0)</f>
        <v>0</v>
      </c>
      <c r="G564" s="26"/>
      <c r="H564" s="29">
        <f>TRUNC(SUMIF(N562:N563, N561, H562:H563),0)</f>
        <v>0</v>
      </c>
      <c r="I564" s="26"/>
      <c r="J564" s="29">
        <f>TRUNC(SUMIF(N562:N563, N561, J562:J563),0)</f>
        <v>0</v>
      </c>
      <c r="K564" s="26"/>
      <c r="L564" s="29">
        <f>F564+H564+J564</f>
        <v>0</v>
      </c>
      <c r="M564" s="23" t="s">
        <v>52</v>
      </c>
      <c r="N564" s="2" t="s">
        <v>97</v>
      </c>
      <c r="O564" s="2" t="s">
        <v>97</v>
      </c>
      <c r="P564" s="2" t="s">
        <v>52</v>
      </c>
      <c r="Q564" s="2" t="s">
        <v>52</v>
      </c>
      <c r="R564" s="2" t="s">
        <v>52</v>
      </c>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2" t="s">
        <v>52</v>
      </c>
      <c r="AW564" s="2" t="s">
        <v>52</v>
      </c>
      <c r="AX564" s="2" t="s">
        <v>52</v>
      </c>
      <c r="AY564" s="2" t="s">
        <v>52</v>
      </c>
      <c r="AZ564" s="2" t="s">
        <v>52</v>
      </c>
    </row>
    <row r="565" spans="1:52" ht="30" customHeight="1" x14ac:dyDescent="0.3">
      <c r="A565" s="24"/>
      <c r="B565" s="24"/>
      <c r="C565" s="24"/>
      <c r="D565" s="24"/>
      <c r="E565" s="26"/>
      <c r="F565" s="29"/>
      <c r="G565" s="26"/>
      <c r="H565" s="29"/>
      <c r="I565" s="26"/>
      <c r="J565" s="29"/>
      <c r="K565" s="26"/>
      <c r="L565" s="29"/>
      <c r="M565" s="24"/>
    </row>
    <row r="566" spans="1:52" ht="30" customHeight="1" x14ac:dyDescent="0.3">
      <c r="A566" s="20" t="s">
        <v>1825</v>
      </c>
      <c r="B566" s="21"/>
      <c r="C566" s="21"/>
      <c r="D566" s="21"/>
      <c r="E566" s="25"/>
      <c r="F566" s="28"/>
      <c r="G566" s="25"/>
      <c r="H566" s="28"/>
      <c r="I566" s="25"/>
      <c r="J566" s="28"/>
      <c r="K566" s="25"/>
      <c r="L566" s="28"/>
      <c r="M566" s="22"/>
      <c r="N566" s="1" t="s">
        <v>634</v>
      </c>
    </row>
    <row r="567" spans="1:52" ht="30" customHeight="1" x14ac:dyDescent="0.3">
      <c r="A567" s="23" t="s">
        <v>631</v>
      </c>
      <c r="B567" s="23" t="s">
        <v>632</v>
      </c>
      <c r="C567" s="23" t="s">
        <v>76</v>
      </c>
      <c r="D567" s="24">
        <v>1</v>
      </c>
      <c r="E567" s="26">
        <f>단가대비표!O91</f>
        <v>0</v>
      </c>
      <c r="F567" s="29">
        <f>TRUNC(E567*D567,1)</f>
        <v>0</v>
      </c>
      <c r="G567" s="26">
        <f>단가대비표!P91</f>
        <v>0</v>
      </c>
      <c r="H567" s="29">
        <f>TRUNC(G567*D567,1)</f>
        <v>0</v>
      </c>
      <c r="I567" s="26">
        <f>단가대비표!V91</f>
        <v>0</v>
      </c>
      <c r="J567" s="29">
        <f>TRUNC(I567*D567,1)</f>
        <v>0</v>
      </c>
      <c r="K567" s="26">
        <f>TRUNC(E567+G567+I567,1)</f>
        <v>0</v>
      </c>
      <c r="L567" s="29">
        <f>TRUNC(F567+H567+J567,1)</f>
        <v>0</v>
      </c>
      <c r="M567" s="23" t="s">
        <v>1826</v>
      </c>
      <c r="N567" s="2" t="s">
        <v>634</v>
      </c>
      <c r="O567" s="2" t="s">
        <v>1827</v>
      </c>
      <c r="P567" s="2" t="s">
        <v>66</v>
      </c>
      <c r="Q567" s="2" t="s">
        <v>66</v>
      </c>
      <c r="R567" s="2" t="s">
        <v>65</v>
      </c>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c r="AU567" s="3"/>
      <c r="AV567" s="2" t="s">
        <v>52</v>
      </c>
      <c r="AW567" s="2" t="s">
        <v>1828</v>
      </c>
      <c r="AX567" s="2" t="s">
        <v>52</v>
      </c>
      <c r="AY567" s="2" t="s">
        <v>52</v>
      </c>
      <c r="AZ567" s="2" t="s">
        <v>52</v>
      </c>
    </row>
    <row r="568" spans="1:52" ht="30" customHeight="1" x14ac:dyDescent="0.3">
      <c r="A568" s="23" t="s">
        <v>992</v>
      </c>
      <c r="B568" s="23" t="s">
        <v>987</v>
      </c>
      <c r="C568" s="23" t="s">
        <v>988</v>
      </c>
      <c r="D568" s="24">
        <v>0.04</v>
      </c>
      <c r="E568" s="26">
        <f>단가대비표!O147</f>
        <v>0</v>
      </c>
      <c r="F568" s="29">
        <f>TRUNC(E568*D568,1)</f>
        <v>0</v>
      </c>
      <c r="G568" s="26">
        <f>단가대비표!P147</f>
        <v>0</v>
      </c>
      <c r="H568" s="29">
        <f>TRUNC(G568*D568,1)</f>
        <v>0</v>
      </c>
      <c r="I568" s="26">
        <f>단가대비표!V147</f>
        <v>0</v>
      </c>
      <c r="J568" s="29">
        <f>TRUNC(I568*D568,1)</f>
        <v>0</v>
      </c>
      <c r="K568" s="26">
        <f>TRUNC(E568+G568+I568,1)</f>
        <v>0</v>
      </c>
      <c r="L568" s="29">
        <f>TRUNC(F568+H568+J568,1)</f>
        <v>0</v>
      </c>
      <c r="M568" s="23" t="s">
        <v>993</v>
      </c>
      <c r="N568" s="2" t="s">
        <v>634</v>
      </c>
      <c r="O568" s="2" t="s">
        <v>994</v>
      </c>
      <c r="P568" s="2" t="s">
        <v>66</v>
      </c>
      <c r="Q568" s="2" t="s">
        <v>66</v>
      </c>
      <c r="R568" s="2" t="s">
        <v>65</v>
      </c>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c r="AU568" s="3"/>
      <c r="AV568" s="2" t="s">
        <v>52</v>
      </c>
      <c r="AW568" s="2" t="s">
        <v>1829</v>
      </c>
      <c r="AX568" s="2" t="s">
        <v>52</v>
      </c>
      <c r="AY568" s="2" t="s">
        <v>52</v>
      </c>
      <c r="AZ568" s="2" t="s">
        <v>52</v>
      </c>
    </row>
    <row r="569" spans="1:52" ht="30" customHeight="1" x14ac:dyDescent="0.3">
      <c r="A569" s="23" t="s">
        <v>979</v>
      </c>
      <c r="B569" s="23" t="s">
        <v>52</v>
      </c>
      <c r="C569" s="23" t="s">
        <v>52</v>
      </c>
      <c r="D569" s="24"/>
      <c r="E569" s="26"/>
      <c r="F569" s="29">
        <f>TRUNC(SUMIF(N567:N568, N566, F567:F568),0)</f>
        <v>0</v>
      </c>
      <c r="G569" s="26"/>
      <c r="H569" s="29">
        <f>TRUNC(SUMIF(N567:N568, N566, H567:H568),0)</f>
        <v>0</v>
      </c>
      <c r="I569" s="26"/>
      <c r="J569" s="29">
        <f>TRUNC(SUMIF(N567:N568, N566, J567:J568),0)</f>
        <v>0</v>
      </c>
      <c r="K569" s="26"/>
      <c r="L569" s="29">
        <f>F569+H569+J569</f>
        <v>0</v>
      </c>
      <c r="M569" s="23" t="s">
        <v>52</v>
      </c>
      <c r="N569" s="2" t="s">
        <v>97</v>
      </c>
      <c r="O569" s="2" t="s">
        <v>97</v>
      </c>
      <c r="P569" s="2" t="s">
        <v>52</v>
      </c>
      <c r="Q569" s="2" t="s">
        <v>52</v>
      </c>
      <c r="R569" s="2" t="s">
        <v>52</v>
      </c>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2" t="s">
        <v>52</v>
      </c>
      <c r="AW569" s="2" t="s">
        <v>52</v>
      </c>
      <c r="AX569" s="2" t="s">
        <v>52</v>
      </c>
      <c r="AY569" s="2" t="s">
        <v>52</v>
      </c>
      <c r="AZ569" s="2" t="s">
        <v>52</v>
      </c>
    </row>
    <row r="570" spans="1:52" ht="30" customHeight="1" x14ac:dyDescent="0.3">
      <c r="A570" s="24"/>
      <c r="B570" s="24"/>
      <c r="C570" s="24"/>
      <c r="D570" s="24"/>
      <c r="E570" s="26"/>
      <c r="F570" s="29"/>
      <c r="G570" s="26"/>
      <c r="H570" s="29"/>
      <c r="I570" s="26"/>
      <c r="J570" s="29"/>
      <c r="K570" s="26"/>
      <c r="L570" s="29"/>
      <c r="M570" s="24"/>
    </row>
    <row r="571" spans="1:52" ht="30" customHeight="1" x14ac:dyDescent="0.3">
      <c r="A571" s="20" t="s">
        <v>1830</v>
      </c>
      <c r="B571" s="21"/>
      <c r="C571" s="21"/>
      <c r="D571" s="21"/>
      <c r="E571" s="25"/>
      <c r="F571" s="28"/>
      <c r="G571" s="25"/>
      <c r="H571" s="28"/>
      <c r="I571" s="25"/>
      <c r="J571" s="28"/>
      <c r="K571" s="25"/>
      <c r="L571" s="28"/>
      <c r="M571" s="22"/>
      <c r="N571" s="1" t="s">
        <v>638</v>
      </c>
    </row>
    <row r="572" spans="1:52" ht="30" customHeight="1" x14ac:dyDescent="0.3">
      <c r="A572" s="23" t="s">
        <v>636</v>
      </c>
      <c r="B572" s="23" t="s">
        <v>627</v>
      </c>
      <c r="C572" s="23" t="s">
        <v>76</v>
      </c>
      <c r="D572" s="24">
        <v>1</v>
      </c>
      <c r="E572" s="26">
        <f>단가대비표!O92</f>
        <v>0</v>
      </c>
      <c r="F572" s="29">
        <f>TRUNC(E572*D572,1)</f>
        <v>0</v>
      </c>
      <c r="G572" s="26">
        <f>단가대비표!P92</f>
        <v>0</v>
      </c>
      <c r="H572" s="29">
        <f>TRUNC(G572*D572,1)</f>
        <v>0</v>
      </c>
      <c r="I572" s="26">
        <f>단가대비표!V92</f>
        <v>0</v>
      </c>
      <c r="J572" s="29">
        <f>TRUNC(I572*D572,1)</f>
        <v>0</v>
      </c>
      <c r="K572" s="26">
        <f>TRUNC(E572+G572+I572,1)</f>
        <v>0</v>
      </c>
      <c r="L572" s="29">
        <f>TRUNC(F572+H572+J572,1)</f>
        <v>0</v>
      </c>
      <c r="M572" s="23" t="s">
        <v>1831</v>
      </c>
      <c r="N572" s="2" t="s">
        <v>638</v>
      </c>
      <c r="O572" s="2" t="s">
        <v>1832</v>
      </c>
      <c r="P572" s="2" t="s">
        <v>66</v>
      </c>
      <c r="Q572" s="2" t="s">
        <v>66</v>
      </c>
      <c r="R572" s="2" t="s">
        <v>65</v>
      </c>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c r="AU572" s="3"/>
      <c r="AV572" s="2" t="s">
        <v>52</v>
      </c>
      <c r="AW572" s="2" t="s">
        <v>1833</v>
      </c>
      <c r="AX572" s="2" t="s">
        <v>52</v>
      </c>
      <c r="AY572" s="2" t="s">
        <v>52</v>
      </c>
      <c r="AZ572" s="2" t="s">
        <v>52</v>
      </c>
    </row>
    <row r="573" spans="1:52" ht="30" customHeight="1" x14ac:dyDescent="0.3">
      <c r="A573" s="23" t="s">
        <v>992</v>
      </c>
      <c r="B573" s="23" t="s">
        <v>987</v>
      </c>
      <c r="C573" s="23" t="s">
        <v>988</v>
      </c>
      <c r="D573" s="24">
        <v>0.04</v>
      </c>
      <c r="E573" s="26">
        <f>단가대비표!O147</f>
        <v>0</v>
      </c>
      <c r="F573" s="29">
        <f>TRUNC(E573*D573,1)</f>
        <v>0</v>
      </c>
      <c r="G573" s="26">
        <f>단가대비표!P147</f>
        <v>0</v>
      </c>
      <c r="H573" s="29">
        <f>TRUNC(G573*D573,1)</f>
        <v>0</v>
      </c>
      <c r="I573" s="26">
        <f>단가대비표!V147</f>
        <v>0</v>
      </c>
      <c r="J573" s="29">
        <f>TRUNC(I573*D573,1)</f>
        <v>0</v>
      </c>
      <c r="K573" s="26">
        <f>TRUNC(E573+G573+I573,1)</f>
        <v>0</v>
      </c>
      <c r="L573" s="29">
        <f>TRUNC(F573+H573+J573,1)</f>
        <v>0</v>
      </c>
      <c r="M573" s="23" t="s">
        <v>993</v>
      </c>
      <c r="N573" s="2" t="s">
        <v>638</v>
      </c>
      <c r="O573" s="2" t="s">
        <v>994</v>
      </c>
      <c r="P573" s="2" t="s">
        <v>66</v>
      </c>
      <c r="Q573" s="2" t="s">
        <v>66</v>
      </c>
      <c r="R573" s="2" t="s">
        <v>65</v>
      </c>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2" t="s">
        <v>52</v>
      </c>
      <c r="AW573" s="2" t="s">
        <v>1834</v>
      </c>
      <c r="AX573" s="2" t="s">
        <v>52</v>
      </c>
      <c r="AY573" s="2" t="s">
        <v>52</v>
      </c>
      <c r="AZ573" s="2" t="s">
        <v>52</v>
      </c>
    </row>
    <row r="574" spans="1:52" ht="30" customHeight="1" x14ac:dyDescent="0.3">
      <c r="A574" s="23" t="s">
        <v>979</v>
      </c>
      <c r="B574" s="23" t="s">
        <v>52</v>
      </c>
      <c r="C574" s="23" t="s">
        <v>52</v>
      </c>
      <c r="D574" s="24"/>
      <c r="E574" s="26"/>
      <c r="F574" s="29">
        <f>TRUNC(SUMIF(N572:N573, N571, F572:F573),0)</f>
        <v>0</v>
      </c>
      <c r="G574" s="26"/>
      <c r="H574" s="29">
        <f>TRUNC(SUMIF(N572:N573, N571, H572:H573),0)</f>
        <v>0</v>
      </c>
      <c r="I574" s="26"/>
      <c r="J574" s="29">
        <f>TRUNC(SUMIF(N572:N573, N571, J572:J573),0)</f>
        <v>0</v>
      </c>
      <c r="K574" s="26"/>
      <c r="L574" s="29">
        <f>F574+H574+J574</f>
        <v>0</v>
      </c>
      <c r="M574" s="23" t="s">
        <v>52</v>
      </c>
      <c r="N574" s="2" t="s">
        <v>97</v>
      </c>
      <c r="O574" s="2" t="s">
        <v>97</v>
      </c>
      <c r="P574" s="2" t="s">
        <v>52</v>
      </c>
      <c r="Q574" s="2" t="s">
        <v>52</v>
      </c>
      <c r="R574" s="2" t="s">
        <v>52</v>
      </c>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2" t="s">
        <v>52</v>
      </c>
      <c r="AW574" s="2" t="s">
        <v>52</v>
      </c>
      <c r="AX574" s="2" t="s">
        <v>52</v>
      </c>
      <c r="AY574" s="2" t="s">
        <v>52</v>
      </c>
      <c r="AZ574" s="2" t="s">
        <v>52</v>
      </c>
    </row>
    <row r="575" spans="1:52" ht="30" customHeight="1" x14ac:dyDescent="0.3">
      <c r="A575" s="24"/>
      <c r="B575" s="24"/>
      <c r="C575" s="24"/>
      <c r="D575" s="24"/>
      <c r="E575" s="26"/>
      <c r="F575" s="29"/>
      <c r="G575" s="26"/>
      <c r="H575" s="29"/>
      <c r="I575" s="26"/>
      <c r="J575" s="29"/>
      <c r="K575" s="26"/>
      <c r="L575" s="29"/>
      <c r="M575" s="24"/>
    </row>
    <row r="576" spans="1:52" ht="30" customHeight="1" x14ac:dyDescent="0.3">
      <c r="A576" s="20" t="s">
        <v>1835</v>
      </c>
      <c r="B576" s="21"/>
      <c r="C576" s="21"/>
      <c r="D576" s="21"/>
      <c r="E576" s="25"/>
      <c r="F576" s="28"/>
      <c r="G576" s="25"/>
      <c r="H576" s="28"/>
      <c r="I576" s="25"/>
      <c r="J576" s="28"/>
      <c r="K576" s="25"/>
      <c r="L576" s="28"/>
      <c r="M576" s="22"/>
      <c r="N576" s="1" t="s">
        <v>642</v>
      </c>
    </row>
    <row r="577" spans="1:52" ht="30" customHeight="1" x14ac:dyDescent="0.3">
      <c r="A577" s="23" t="s">
        <v>640</v>
      </c>
      <c r="B577" s="23" t="s">
        <v>52</v>
      </c>
      <c r="C577" s="23" t="s">
        <v>76</v>
      </c>
      <c r="D577" s="24">
        <v>1</v>
      </c>
      <c r="E577" s="26">
        <f>단가대비표!O93</f>
        <v>0</v>
      </c>
      <c r="F577" s="29">
        <f>TRUNC(E577*D577,1)</f>
        <v>0</v>
      </c>
      <c r="G577" s="26">
        <f>단가대비표!P93</f>
        <v>0</v>
      </c>
      <c r="H577" s="29">
        <f>TRUNC(G577*D577,1)</f>
        <v>0</v>
      </c>
      <c r="I577" s="26">
        <f>단가대비표!V93</f>
        <v>0</v>
      </c>
      <c r="J577" s="29">
        <f>TRUNC(I577*D577,1)</f>
        <v>0</v>
      </c>
      <c r="K577" s="26">
        <f>TRUNC(E577+G577+I577,1)</f>
        <v>0</v>
      </c>
      <c r="L577" s="29">
        <f>TRUNC(F577+H577+J577,1)</f>
        <v>0</v>
      </c>
      <c r="M577" s="23" t="s">
        <v>1836</v>
      </c>
      <c r="N577" s="2" t="s">
        <v>642</v>
      </c>
      <c r="O577" s="2" t="s">
        <v>1837</v>
      </c>
      <c r="P577" s="2" t="s">
        <v>66</v>
      </c>
      <c r="Q577" s="2" t="s">
        <v>66</v>
      </c>
      <c r="R577" s="2" t="s">
        <v>65</v>
      </c>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2" t="s">
        <v>52</v>
      </c>
      <c r="AW577" s="2" t="s">
        <v>1838</v>
      </c>
      <c r="AX577" s="2" t="s">
        <v>52</v>
      </c>
      <c r="AY577" s="2" t="s">
        <v>52</v>
      </c>
      <c r="AZ577" s="2" t="s">
        <v>52</v>
      </c>
    </row>
    <row r="578" spans="1:52" ht="30" customHeight="1" x14ac:dyDescent="0.3">
      <c r="A578" s="23" t="s">
        <v>992</v>
      </c>
      <c r="B578" s="23" t="s">
        <v>987</v>
      </c>
      <c r="C578" s="23" t="s">
        <v>988</v>
      </c>
      <c r="D578" s="24">
        <v>0.04</v>
      </c>
      <c r="E578" s="26">
        <f>단가대비표!O147</f>
        <v>0</v>
      </c>
      <c r="F578" s="29">
        <f>TRUNC(E578*D578,1)</f>
        <v>0</v>
      </c>
      <c r="G578" s="26">
        <f>단가대비표!P147</f>
        <v>0</v>
      </c>
      <c r="H578" s="29">
        <f>TRUNC(G578*D578,1)</f>
        <v>0</v>
      </c>
      <c r="I578" s="26">
        <f>단가대비표!V147</f>
        <v>0</v>
      </c>
      <c r="J578" s="29">
        <f>TRUNC(I578*D578,1)</f>
        <v>0</v>
      </c>
      <c r="K578" s="26">
        <f>TRUNC(E578+G578+I578,1)</f>
        <v>0</v>
      </c>
      <c r="L578" s="29">
        <f>TRUNC(F578+H578+J578,1)</f>
        <v>0</v>
      </c>
      <c r="M578" s="23" t="s">
        <v>993</v>
      </c>
      <c r="N578" s="2" t="s">
        <v>642</v>
      </c>
      <c r="O578" s="2" t="s">
        <v>994</v>
      </c>
      <c r="P578" s="2" t="s">
        <v>66</v>
      </c>
      <c r="Q578" s="2" t="s">
        <v>66</v>
      </c>
      <c r="R578" s="2" t="s">
        <v>65</v>
      </c>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2" t="s">
        <v>52</v>
      </c>
      <c r="AW578" s="2" t="s">
        <v>1839</v>
      </c>
      <c r="AX578" s="2" t="s">
        <v>52</v>
      </c>
      <c r="AY578" s="2" t="s">
        <v>52</v>
      </c>
      <c r="AZ578" s="2" t="s">
        <v>52</v>
      </c>
    </row>
    <row r="579" spans="1:52" ht="30" customHeight="1" x14ac:dyDescent="0.3">
      <c r="A579" s="23" t="s">
        <v>979</v>
      </c>
      <c r="B579" s="23" t="s">
        <v>52</v>
      </c>
      <c r="C579" s="23" t="s">
        <v>52</v>
      </c>
      <c r="D579" s="24"/>
      <c r="E579" s="26"/>
      <c r="F579" s="29">
        <f>TRUNC(SUMIF(N577:N578, N576, F577:F578),0)</f>
        <v>0</v>
      </c>
      <c r="G579" s="26"/>
      <c r="H579" s="29">
        <f>TRUNC(SUMIF(N577:N578, N576, H577:H578),0)</f>
        <v>0</v>
      </c>
      <c r="I579" s="26"/>
      <c r="J579" s="29">
        <f>TRUNC(SUMIF(N577:N578, N576, J577:J578),0)</f>
        <v>0</v>
      </c>
      <c r="K579" s="26"/>
      <c r="L579" s="29">
        <f>F579+H579+J579</f>
        <v>0</v>
      </c>
      <c r="M579" s="23" t="s">
        <v>52</v>
      </c>
      <c r="N579" s="2" t="s">
        <v>97</v>
      </c>
      <c r="O579" s="2" t="s">
        <v>97</v>
      </c>
      <c r="P579" s="2" t="s">
        <v>52</v>
      </c>
      <c r="Q579" s="2" t="s">
        <v>52</v>
      </c>
      <c r="R579" s="2" t="s">
        <v>52</v>
      </c>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2" t="s">
        <v>52</v>
      </c>
      <c r="AW579" s="2" t="s">
        <v>52</v>
      </c>
      <c r="AX579" s="2" t="s">
        <v>52</v>
      </c>
      <c r="AY579" s="2" t="s">
        <v>52</v>
      </c>
      <c r="AZ579" s="2" t="s">
        <v>52</v>
      </c>
    </row>
    <row r="580" spans="1:52" ht="30" customHeight="1" x14ac:dyDescent="0.3">
      <c r="A580" s="24"/>
      <c r="B580" s="24"/>
      <c r="C580" s="24"/>
      <c r="D580" s="24"/>
      <c r="E580" s="26"/>
      <c r="F580" s="29"/>
      <c r="G580" s="26"/>
      <c r="H580" s="29"/>
      <c r="I580" s="26"/>
      <c r="J580" s="29"/>
      <c r="K580" s="26"/>
      <c r="L580" s="29"/>
      <c r="M580" s="24"/>
    </row>
    <row r="581" spans="1:52" ht="30" customHeight="1" x14ac:dyDescent="0.3">
      <c r="A581" s="20" t="s">
        <v>1840</v>
      </c>
      <c r="B581" s="21"/>
      <c r="C581" s="21"/>
      <c r="D581" s="21"/>
      <c r="E581" s="25"/>
      <c r="F581" s="28"/>
      <c r="G581" s="25"/>
      <c r="H581" s="28"/>
      <c r="I581" s="25"/>
      <c r="J581" s="28"/>
      <c r="K581" s="25"/>
      <c r="L581" s="28"/>
      <c r="M581" s="22"/>
      <c r="N581" s="1" t="s">
        <v>646</v>
      </c>
    </row>
    <row r="582" spans="1:52" ht="30" customHeight="1" x14ac:dyDescent="0.3">
      <c r="A582" s="23" t="s">
        <v>644</v>
      </c>
      <c r="B582" s="23" t="s">
        <v>613</v>
      </c>
      <c r="C582" s="23" t="s">
        <v>76</v>
      </c>
      <c r="D582" s="24">
        <v>1</v>
      </c>
      <c r="E582" s="26">
        <f>단가대비표!O94</f>
        <v>0</v>
      </c>
      <c r="F582" s="29">
        <f>TRUNC(E582*D582,1)</f>
        <v>0</v>
      </c>
      <c r="G582" s="26">
        <f>단가대비표!P94</f>
        <v>0</v>
      </c>
      <c r="H582" s="29">
        <f>TRUNC(G582*D582,1)</f>
        <v>0</v>
      </c>
      <c r="I582" s="26">
        <f>단가대비표!V94</f>
        <v>0</v>
      </c>
      <c r="J582" s="29">
        <f>TRUNC(I582*D582,1)</f>
        <v>0</v>
      </c>
      <c r="K582" s="26">
        <f>TRUNC(E582+G582+I582,1)</f>
        <v>0</v>
      </c>
      <c r="L582" s="29">
        <f>TRUNC(F582+H582+J582,1)</f>
        <v>0</v>
      </c>
      <c r="M582" s="23" t="s">
        <v>1841</v>
      </c>
      <c r="N582" s="2" t="s">
        <v>646</v>
      </c>
      <c r="O582" s="2" t="s">
        <v>1842</v>
      </c>
      <c r="P582" s="2" t="s">
        <v>66</v>
      </c>
      <c r="Q582" s="2" t="s">
        <v>66</v>
      </c>
      <c r="R582" s="2" t="s">
        <v>65</v>
      </c>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c r="AU582" s="3"/>
      <c r="AV582" s="2" t="s">
        <v>52</v>
      </c>
      <c r="AW582" s="2" t="s">
        <v>1843</v>
      </c>
      <c r="AX582" s="2" t="s">
        <v>52</v>
      </c>
      <c r="AY582" s="2" t="s">
        <v>52</v>
      </c>
      <c r="AZ582" s="2" t="s">
        <v>52</v>
      </c>
    </row>
    <row r="583" spans="1:52" ht="30" customHeight="1" x14ac:dyDescent="0.3">
      <c r="A583" s="23" t="s">
        <v>992</v>
      </c>
      <c r="B583" s="23" t="s">
        <v>987</v>
      </c>
      <c r="C583" s="23" t="s">
        <v>988</v>
      </c>
      <c r="D583" s="24">
        <v>0.04</v>
      </c>
      <c r="E583" s="26">
        <f>단가대비표!O147</f>
        <v>0</v>
      </c>
      <c r="F583" s="29">
        <f>TRUNC(E583*D583,1)</f>
        <v>0</v>
      </c>
      <c r="G583" s="26">
        <f>단가대비표!P147</f>
        <v>0</v>
      </c>
      <c r="H583" s="29">
        <f>TRUNC(G583*D583,1)</f>
        <v>0</v>
      </c>
      <c r="I583" s="26">
        <f>단가대비표!V147</f>
        <v>0</v>
      </c>
      <c r="J583" s="29">
        <f>TRUNC(I583*D583,1)</f>
        <v>0</v>
      </c>
      <c r="K583" s="26">
        <f>TRUNC(E583+G583+I583,1)</f>
        <v>0</v>
      </c>
      <c r="L583" s="29">
        <f>TRUNC(F583+H583+J583,1)</f>
        <v>0</v>
      </c>
      <c r="M583" s="23" t="s">
        <v>993</v>
      </c>
      <c r="N583" s="2" t="s">
        <v>646</v>
      </c>
      <c r="O583" s="2" t="s">
        <v>994</v>
      </c>
      <c r="P583" s="2" t="s">
        <v>66</v>
      </c>
      <c r="Q583" s="2" t="s">
        <v>66</v>
      </c>
      <c r="R583" s="2" t="s">
        <v>65</v>
      </c>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c r="AU583" s="3"/>
      <c r="AV583" s="2" t="s">
        <v>52</v>
      </c>
      <c r="AW583" s="2" t="s">
        <v>1844</v>
      </c>
      <c r="AX583" s="2" t="s">
        <v>52</v>
      </c>
      <c r="AY583" s="2" t="s">
        <v>52</v>
      </c>
      <c r="AZ583" s="2" t="s">
        <v>52</v>
      </c>
    </row>
    <row r="584" spans="1:52" ht="30" customHeight="1" x14ac:dyDescent="0.3">
      <c r="A584" s="23" t="s">
        <v>979</v>
      </c>
      <c r="B584" s="23" t="s">
        <v>52</v>
      </c>
      <c r="C584" s="23" t="s">
        <v>52</v>
      </c>
      <c r="D584" s="24"/>
      <c r="E584" s="26"/>
      <c r="F584" s="29">
        <f>TRUNC(SUMIF(N582:N583, N581, F582:F583),0)</f>
        <v>0</v>
      </c>
      <c r="G584" s="26"/>
      <c r="H584" s="29">
        <f>TRUNC(SUMIF(N582:N583, N581, H582:H583),0)</f>
        <v>0</v>
      </c>
      <c r="I584" s="26"/>
      <c r="J584" s="29">
        <f>TRUNC(SUMIF(N582:N583, N581, J582:J583),0)</f>
        <v>0</v>
      </c>
      <c r="K584" s="26"/>
      <c r="L584" s="29">
        <f>F584+H584+J584</f>
        <v>0</v>
      </c>
      <c r="M584" s="23" t="s">
        <v>52</v>
      </c>
      <c r="N584" s="2" t="s">
        <v>97</v>
      </c>
      <c r="O584" s="2" t="s">
        <v>97</v>
      </c>
      <c r="P584" s="2" t="s">
        <v>52</v>
      </c>
      <c r="Q584" s="2" t="s">
        <v>52</v>
      </c>
      <c r="R584" s="2" t="s">
        <v>52</v>
      </c>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2" t="s">
        <v>52</v>
      </c>
      <c r="AW584" s="2" t="s">
        <v>52</v>
      </c>
      <c r="AX584" s="2" t="s">
        <v>52</v>
      </c>
      <c r="AY584" s="2" t="s">
        <v>52</v>
      </c>
      <c r="AZ584" s="2" t="s">
        <v>52</v>
      </c>
    </row>
    <row r="585" spans="1:52" ht="30" customHeight="1" x14ac:dyDescent="0.3">
      <c r="A585" s="24"/>
      <c r="B585" s="24"/>
      <c r="C585" s="24"/>
      <c r="D585" s="24"/>
      <c r="E585" s="26"/>
      <c r="F585" s="29"/>
      <c r="G585" s="26"/>
      <c r="H585" s="29"/>
      <c r="I585" s="26"/>
      <c r="J585" s="29"/>
      <c r="K585" s="26"/>
      <c r="L585" s="29"/>
      <c r="M585" s="24"/>
    </row>
    <row r="586" spans="1:52" ht="30" customHeight="1" x14ac:dyDescent="0.3">
      <c r="A586" s="20" t="s">
        <v>1845</v>
      </c>
      <c r="B586" s="21"/>
      <c r="C586" s="21"/>
      <c r="D586" s="21"/>
      <c r="E586" s="25"/>
      <c r="F586" s="28"/>
      <c r="G586" s="25"/>
      <c r="H586" s="28"/>
      <c r="I586" s="25"/>
      <c r="J586" s="28"/>
      <c r="K586" s="25"/>
      <c r="L586" s="28"/>
      <c r="M586" s="22"/>
      <c r="N586" s="1" t="s">
        <v>651</v>
      </c>
    </row>
    <row r="587" spans="1:52" ht="30" customHeight="1" x14ac:dyDescent="0.3">
      <c r="A587" s="23" t="s">
        <v>1846</v>
      </c>
      <c r="B587" s="23" t="s">
        <v>1847</v>
      </c>
      <c r="C587" s="23" t="s">
        <v>62</v>
      </c>
      <c r="D587" s="24">
        <v>1</v>
      </c>
      <c r="E587" s="26">
        <f>단가대비표!O204</f>
        <v>0</v>
      </c>
      <c r="F587" s="29">
        <f>TRUNC(E587*D587,1)</f>
        <v>0</v>
      </c>
      <c r="G587" s="26">
        <f>단가대비표!P204</f>
        <v>0</v>
      </c>
      <c r="H587" s="29">
        <f>TRUNC(G587*D587,1)</f>
        <v>0</v>
      </c>
      <c r="I587" s="26">
        <f>단가대비표!V204</f>
        <v>0</v>
      </c>
      <c r="J587" s="29">
        <f>TRUNC(I587*D587,1)</f>
        <v>0</v>
      </c>
      <c r="K587" s="26">
        <f>TRUNC(E587+G587+I587,1)</f>
        <v>0</v>
      </c>
      <c r="L587" s="29">
        <f>TRUNC(F587+H587+J587,1)</f>
        <v>0</v>
      </c>
      <c r="M587" s="23" t="s">
        <v>1848</v>
      </c>
      <c r="N587" s="2" t="s">
        <v>651</v>
      </c>
      <c r="O587" s="2" t="s">
        <v>1849</v>
      </c>
      <c r="P587" s="2" t="s">
        <v>66</v>
      </c>
      <c r="Q587" s="2" t="s">
        <v>66</v>
      </c>
      <c r="R587" s="2" t="s">
        <v>65</v>
      </c>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2" t="s">
        <v>52</v>
      </c>
      <c r="AW587" s="2" t="s">
        <v>1850</v>
      </c>
      <c r="AX587" s="2" t="s">
        <v>52</v>
      </c>
      <c r="AY587" s="2" t="s">
        <v>52</v>
      </c>
      <c r="AZ587" s="2" t="s">
        <v>52</v>
      </c>
    </row>
    <row r="588" spans="1:52" ht="30" customHeight="1" x14ac:dyDescent="0.3">
      <c r="A588" s="23" t="s">
        <v>979</v>
      </c>
      <c r="B588" s="23" t="s">
        <v>52</v>
      </c>
      <c r="C588" s="23" t="s">
        <v>52</v>
      </c>
      <c r="D588" s="24"/>
      <c r="E588" s="26"/>
      <c r="F588" s="29">
        <f>TRUNC(SUMIF(N587:N587, N586, F587:F587),0)</f>
        <v>0</v>
      </c>
      <c r="G588" s="26"/>
      <c r="H588" s="29">
        <f>TRUNC(SUMIF(N587:N587, N586, H587:H587),0)</f>
        <v>0</v>
      </c>
      <c r="I588" s="26"/>
      <c r="J588" s="29">
        <f>TRUNC(SUMIF(N587:N587, N586, J587:J587),0)</f>
        <v>0</v>
      </c>
      <c r="K588" s="26"/>
      <c r="L588" s="29">
        <f>F588+H588+J588</f>
        <v>0</v>
      </c>
      <c r="M588" s="23" t="s">
        <v>52</v>
      </c>
      <c r="N588" s="2" t="s">
        <v>97</v>
      </c>
      <c r="O588" s="2" t="s">
        <v>97</v>
      </c>
      <c r="P588" s="2" t="s">
        <v>52</v>
      </c>
      <c r="Q588" s="2" t="s">
        <v>52</v>
      </c>
      <c r="R588" s="2" t="s">
        <v>52</v>
      </c>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c r="AU588" s="3"/>
      <c r="AV588" s="2" t="s">
        <v>52</v>
      </c>
      <c r="AW588" s="2" t="s">
        <v>52</v>
      </c>
      <c r="AX588" s="2" t="s">
        <v>52</v>
      </c>
      <c r="AY588" s="2" t="s">
        <v>52</v>
      </c>
      <c r="AZ588" s="2" t="s">
        <v>52</v>
      </c>
    </row>
    <row r="589" spans="1:52" ht="30" customHeight="1" x14ac:dyDescent="0.3">
      <c r="A589" s="24"/>
      <c r="B589" s="24"/>
      <c r="C589" s="24"/>
      <c r="D589" s="24"/>
      <c r="E589" s="26"/>
      <c r="F589" s="29"/>
      <c r="G589" s="26"/>
      <c r="H589" s="29"/>
      <c r="I589" s="26"/>
      <c r="J589" s="29"/>
      <c r="K589" s="26"/>
      <c r="L589" s="29"/>
      <c r="M589" s="24"/>
    </row>
    <row r="590" spans="1:52" ht="30" customHeight="1" x14ac:dyDescent="0.3">
      <c r="A590" s="20" t="s">
        <v>1851</v>
      </c>
      <c r="B590" s="21"/>
      <c r="C590" s="21"/>
      <c r="D590" s="21"/>
      <c r="E590" s="25"/>
      <c r="F590" s="28"/>
      <c r="G590" s="25"/>
      <c r="H590" s="28"/>
      <c r="I590" s="25"/>
      <c r="J590" s="28"/>
      <c r="K590" s="25"/>
      <c r="L590" s="28"/>
      <c r="M590" s="22"/>
      <c r="N590" s="1" t="s">
        <v>656</v>
      </c>
    </row>
    <row r="591" spans="1:52" ht="30" customHeight="1" x14ac:dyDescent="0.3">
      <c r="A591" s="23" t="s">
        <v>1846</v>
      </c>
      <c r="B591" s="23" t="s">
        <v>1852</v>
      </c>
      <c r="C591" s="23" t="s">
        <v>62</v>
      </c>
      <c r="D591" s="24">
        <v>1</v>
      </c>
      <c r="E591" s="26">
        <f>단가대비표!O205</f>
        <v>0</v>
      </c>
      <c r="F591" s="29">
        <f>TRUNC(E591*D591,1)</f>
        <v>0</v>
      </c>
      <c r="G591" s="26">
        <f>단가대비표!P205</f>
        <v>0</v>
      </c>
      <c r="H591" s="29">
        <f>TRUNC(G591*D591,1)</f>
        <v>0</v>
      </c>
      <c r="I591" s="26">
        <f>단가대비표!V205</f>
        <v>0</v>
      </c>
      <c r="J591" s="29">
        <f>TRUNC(I591*D591,1)</f>
        <v>0</v>
      </c>
      <c r="K591" s="26">
        <f>TRUNC(E591+G591+I591,1)</f>
        <v>0</v>
      </c>
      <c r="L591" s="29">
        <f>TRUNC(F591+H591+J591,1)</f>
        <v>0</v>
      </c>
      <c r="M591" s="23" t="s">
        <v>1853</v>
      </c>
      <c r="N591" s="2" t="s">
        <v>656</v>
      </c>
      <c r="O591" s="2" t="s">
        <v>1854</v>
      </c>
      <c r="P591" s="2" t="s">
        <v>66</v>
      </c>
      <c r="Q591" s="2" t="s">
        <v>66</v>
      </c>
      <c r="R591" s="2" t="s">
        <v>65</v>
      </c>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c r="AU591" s="3"/>
      <c r="AV591" s="2" t="s">
        <v>52</v>
      </c>
      <c r="AW591" s="2" t="s">
        <v>1855</v>
      </c>
      <c r="AX591" s="2" t="s">
        <v>52</v>
      </c>
      <c r="AY591" s="2" t="s">
        <v>52</v>
      </c>
      <c r="AZ591" s="2" t="s">
        <v>52</v>
      </c>
    </row>
    <row r="592" spans="1:52" ht="30" customHeight="1" x14ac:dyDescent="0.3">
      <c r="A592" s="23" t="s">
        <v>979</v>
      </c>
      <c r="B592" s="23" t="s">
        <v>52</v>
      </c>
      <c r="C592" s="23" t="s">
        <v>52</v>
      </c>
      <c r="D592" s="24"/>
      <c r="E592" s="26"/>
      <c r="F592" s="29">
        <f>TRUNC(SUMIF(N591:N591, N590, F591:F591),0)</f>
        <v>0</v>
      </c>
      <c r="G592" s="26"/>
      <c r="H592" s="29">
        <f>TRUNC(SUMIF(N591:N591, N590, H591:H591),0)</f>
        <v>0</v>
      </c>
      <c r="I592" s="26"/>
      <c r="J592" s="29">
        <f>TRUNC(SUMIF(N591:N591, N590, J591:J591),0)</f>
        <v>0</v>
      </c>
      <c r="K592" s="26"/>
      <c r="L592" s="29">
        <f>F592+H592+J592</f>
        <v>0</v>
      </c>
      <c r="M592" s="23" t="s">
        <v>52</v>
      </c>
      <c r="N592" s="2" t="s">
        <v>97</v>
      </c>
      <c r="O592" s="2" t="s">
        <v>97</v>
      </c>
      <c r="P592" s="2" t="s">
        <v>52</v>
      </c>
      <c r="Q592" s="2" t="s">
        <v>52</v>
      </c>
      <c r="R592" s="2" t="s">
        <v>52</v>
      </c>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2" t="s">
        <v>52</v>
      </c>
      <c r="AW592" s="2" t="s">
        <v>52</v>
      </c>
      <c r="AX592" s="2" t="s">
        <v>52</v>
      </c>
      <c r="AY592" s="2" t="s">
        <v>52</v>
      </c>
      <c r="AZ592" s="2" t="s">
        <v>52</v>
      </c>
    </row>
    <row r="593" spans="1:52" ht="30" customHeight="1" x14ac:dyDescent="0.3">
      <c r="A593" s="24"/>
      <c r="B593" s="24"/>
      <c r="C593" s="24"/>
      <c r="D593" s="24"/>
      <c r="E593" s="26"/>
      <c r="F593" s="29"/>
      <c r="G593" s="26"/>
      <c r="H593" s="29"/>
      <c r="I593" s="26"/>
      <c r="J593" s="29"/>
      <c r="K593" s="26"/>
      <c r="L593" s="29"/>
      <c r="M593" s="24"/>
    </row>
    <row r="594" spans="1:52" ht="30" customHeight="1" x14ac:dyDescent="0.3">
      <c r="A594" s="20" t="s">
        <v>1856</v>
      </c>
      <c r="B594" s="21"/>
      <c r="C594" s="21"/>
      <c r="D594" s="21"/>
      <c r="E594" s="25"/>
      <c r="F594" s="28"/>
      <c r="G594" s="25"/>
      <c r="H594" s="28"/>
      <c r="I594" s="25"/>
      <c r="J594" s="28"/>
      <c r="K594" s="25"/>
      <c r="L594" s="28"/>
      <c r="M594" s="22"/>
      <c r="N594" s="1" t="s">
        <v>661</v>
      </c>
    </row>
    <row r="595" spans="1:52" ht="30" customHeight="1" x14ac:dyDescent="0.3">
      <c r="A595" s="23" t="s">
        <v>658</v>
      </c>
      <c r="B595" s="23" t="s">
        <v>659</v>
      </c>
      <c r="C595" s="23" t="s">
        <v>76</v>
      </c>
      <c r="D595" s="24">
        <v>1</v>
      </c>
      <c r="E595" s="26">
        <f>단가대비표!O42</f>
        <v>0</v>
      </c>
      <c r="F595" s="29">
        <f>TRUNC(E595*D595,1)</f>
        <v>0</v>
      </c>
      <c r="G595" s="26">
        <f>단가대비표!P42</f>
        <v>0</v>
      </c>
      <c r="H595" s="29">
        <f>TRUNC(G595*D595,1)</f>
        <v>0</v>
      </c>
      <c r="I595" s="26">
        <f>단가대비표!V42</f>
        <v>0</v>
      </c>
      <c r="J595" s="29">
        <f>TRUNC(I595*D595,1)</f>
        <v>0</v>
      </c>
      <c r="K595" s="26">
        <f>TRUNC(E595+G595+I595,1)</f>
        <v>0</v>
      </c>
      <c r="L595" s="29">
        <f>TRUNC(F595+H595+J595,1)</f>
        <v>0</v>
      </c>
      <c r="M595" s="23" t="s">
        <v>1857</v>
      </c>
      <c r="N595" s="2" t="s">
        <v>661</v>
      </c>
      <c r="O595" s="2" t="s">
        <v>1858</v>
      </c>
      <c r="P595" s="2" t="s">
        <v>66</v>
      </c>
      <c r="Q595" s="2" t="s">
        <v>66</v>
      </c>
      <c r="R595" s="2" t="s">
        <v>65</v>
      </c>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c r="AU595" s="3"/>
      <c r="AV595" s="2" t="s">
        <v>52</v>
      </c>
      <c r="AW595" s="2" t="s">
        <v>1859</v>
      </c>
      <c r="AX595" s="2" t="s">
        <v>52</v>
      </c>
      <c r="AY595" s="2" t="s">
        <v>52</v>
      </c>
      <c r="AZ595" s="2" t="s">
        <v>52</v>
      </c>
    </row>
    <row r="596" spans="1:52" ht="30" customHeight="1" x14ac:dyDescent="0.3">
      <c r="A596" s="23" t="s">
        <v>1860</v>
      </c>
      <c r="B596" s="23" t="s">
        <v>1861</v>
      </c>
      <c r="C596" s="23" t="s">
        <v>344</v>
      </c>
      <c r="D596" s="24">
        <v>1</v>
      </c>
      <c r="E596" s="26">
        <f>단가산출목록!E5</f>
        <v>0</v>
      </c>
      <c r="F596" s="29">
        <f>TRUNC(E596*D596,1)</f>
        <v>0</v>
      </c>
      <c r="G596" s="26">
        <f>단가산출목록!F5</f>
        <v>0</v>
      </c>
      <c r="H596" s="29">
        <f>TRUNC(G596*D596,1)</f>
        <v>0</v>
      </c>
      <c r="I596" s="26">
        <f>단가산출목록!G5</f>
        <v>0</v>
      </c>
      <c r="J596" s="29">
        <f>TRUNC(I596*D596,1)</f>
        <v>0</v>
      </c>
      <c r="K596" s="26">
        <f>TRUNC(E596+G596+I596,1)</f>
        <v>0</v>
      </c>
      <c r="L596" s="29">
        <f>TRUNC(F596+H596+J596,1)</f>
        <v>0</v>
      </c>
      <c r="M596" s="23" t="s">
        <v>1862</v>
      </c>
      <c r="N596" s="2" t="s">
        <v>661</v>
      </c>
      <c r="O596" s="2" t="s">
        <v>1863</v>
      </c>
      <c r="P596" s="2" t="s">
        <v>66</v>
      </c>
      <c r="Q596" s="2" t="s">
        <v>65</v>
      </c>
      <c r="R596" s="2" t="s">
        <v>66</v>
      </c>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2" t="s">
        <v>52</v>
      </c>
      <c r="AW596" s="2" t="s">
        <v>1864</v>
      </c>
      <c r="AX596" s="2" t="s">
        <v>52</v>
      </c>
      <c r="AY596" s="2" t="s">
        <v>52</v>
      </c>
      <c r="AZ596" s="2" t="s">
        <v>52</v>
      </c>
    </row>
    <row r="597" spans="1:52" ht="30" customHeight="1" x14ac:dyDescent="0.3">
      <c r="A597" s="23" t="s">
        <v>979</v>
      </c>
      <c r="B597" s="23" t="s">
        <v>52</v>
      </c>
      <c r="C597" s="23" t="s">
        <v>52</v>
      </c>
      <c r="D597" s="24"/>
      <c r="E597" s="26"/>
      <c r="F597" s="29">
        <f>TRUNC(SUMIF(N595:N596, N594, F595:F596),0)</f>
        <v>0</v>
      </c>
      <c r="G597" s="26"/>
      <c r="H597" s="29">
        <f>TRUNC(SUMIF(N595:N596, N594, H595:H596),0)</f>
        <v>0</v>
      </c>
      <c r="I597" s="26"/>
      <c r="J597" s="29">
        <f>TRUNC(SUMIF(N595:N596, N594, J595:J596),0)</f>
        <v>0</v>
      </c>
      <c r="K597" s="26"/>
      <c r="L597" s="29">
        <f>F597+H597+J597</f>
        <v>0</v>
      </c>
      <c r="M597" s="23" t="s">
        <v>52</v>
      </c>
      <c r="N597" s="2" t="s">
        <v>97</v>
      </c>
      <c r="O597" s="2" t="s">
        <v>97</v>
      </c>
      <c r="P597" s="2" t="s">
        <v>52</v>
      </c>
      <c r="Q597" s="2" t="s">
        <v>52</v>
      </c>
      <c r="R597" s="2" t="s">
        <v>52</v>
      </c>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2" t="s">
        <v>52</v>
      </c>
      <c r="AW597" s="2" t="s">
        <v>52</v>
      </c>
      <c r="AX597" s="2" t="s">
        <v>52</v>
      </c>
      <c r="AY597" s="2" t="s">
        <v>52</v>
      </c>
      <c r="AZ597" s="2" t="s">
        <v>52</v>
      </c>
    </row>
    <row r="598" spans="1:52" ht="30" customHeight="1" x14ac:dyDescent="0.3">
      <c r="A598" s="24"/>
      <c r="B598" s="24"/>
      <c r="C598" s="24"/>
      <c r="D598" s="24"/>
      <c r="E598" s="26"/>
      <c r="F598" s="29"/>
      <c r="G598" s="26"/>
      <c r="H598" s="29"/>
      <c r="I598" s="26"/>
      <c r="J598" s="29"/>
      <c r="K598" s="26"/>
      <c r="L598" s="29"/>
      <c r="M598" s="24"/>
    </row>
    <row r="599" spans="1:52" ht="30" customHeight="1" x14ac:dyDescent="0.3">
      <c r="A599" s="20" t="s">
        <v>1865</v>
      </c>
      <c r="B599" s="21"/>
      <c r="C599" s="21"/>
      <c r="D599" s="21"/>
      <c r="E599" s="25"/>
      <c r="F599" s="28"/>
      <c r="G599" s="25"/>
      <c r="H599" s="28"/>
      <c r="I599" s="25"/>
      <c r="J599" s="28"/>
      <c r="K599" s="25"/>
      <c r="L599" s="28"/>
      <c r="M599" s="22"/>
      <c r="N599" s="1" t="s">
        <v>666</v>
      </c>
    </row>
    <row r="600" spans="1:52" ht="30" customHeight="1" x14ac:dyDescent="0.3">
      <c r="A600" s="23" t="s">
        <v>1866</v>
      </c>
      <c r="B600" s="23" t="s">
        <v>1867</v>
      </c>
      <c r="C600" s="23" t="s">
        <v>62</v>
      </c>
      <c r="D600" s="24">
        <v>1</v>
      </c>
      <c r="E600" s="26">
        <f>단가대비표!O206</f>
        <v>0</v>
      </c>
      <c r="F600" s="29">
        <f>TRUNC(E600*D600,1)</f>
        <v>0</v>
      </c>
      <c r="G600" s="26">
        <f>단가대비표!P206</f>
        <v>0</v>
      </c>
      <c r="H600" s="29">
        <f>TRUNC(G600*D600,1)</f>
        <v>0</v>
      </c>
      <c r="I600" s="26">
        <f>단가대비표!V206</f>
        <v>0</v>
      </c>
      <c r="J600" s="29">
        <f>TRUNC(I600*D600,1)</f>
        <v>0</v>
      </c>
      <c r="K600" s="26">
        <f>TRUNC(E600+G600+I600,1)</f>
        <v>0</v>
      </c>
      <c r="L600" s="29">
        <f>TRUNC(F600+H600+J600,1)</f>
        <v>0</v>
      </c>
      <c r="M600" s="23" t="s">
        <v>1868</v>
      </c>
      <c r="N600" s="2" t="s">
        <v>666</v>
      </c>
      <c r="O600" s="2" t="s">
        <v>1869</v>
      </c>
      <c r="P600" s="2" t="s">
        <v>66</v>
      </c>
      <c r="Q600" s="2" t="s">
        <v>66</v>
      </c>
      <c r="R600" s="2" t="s">
        <v>65</v>
      </c>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2" t="s">
        <v>52</v>
      </c>
      <c r="AW600" s="2" t="s">
        <v>1870</v>
      </c>
      <c r="AX600" s="2" t="s">
        <v>52</v>
      </c>
      <c r="AY600" s="2" t="s">
        <v>52</v>
      </c>
      <c r="AZ600" s="2" t="s">
        <v>52</v>
      </c>
    </row>
    <row r="601" spans="1:52" ht="30" customHeight="1" x14ac:dyDescent="0.3">
      <c r="A601" s="23" t="s">
        <v>979</v>
      </c>
      <c r="B601" s="23" t="s">
        <v>52</v>
      </c>
      <c r="C601" s="23" t="s">
        <v>52</v>
      </c>
      <c r="D601" s="24"/>
      <c r="E601" s="26"/>
      <c r="F601" s="29">
        <f>TRUNC(SUMIF(N600:N600, N599, F600:F600),0)</f>
        <v>0</v>
      </c>
      <c r="G601" s="26"/>
      <c r="H601" s="29">
        <f>TRUNC(SUMIF(N600:N600, N599, H600:H600),0)</f>
        <v>0</v>
      </c>
      <c r="I601" s="26"/>
      <c r="J601" s="29">
        <f>TRUNC(SUMIF(N600:N600, N599, J600:J600),0)</f>
        <v>0</v>
      </c>
      <c r="K601" s="26"/>
      <c r="L601" s="29">
        <f>F601+H601+J601</f>
        <v>0</v>
      </c>
      <c r="M601" s="23" t="s">
        <v>52</v>
      </c>
      <c r="N601" s="2" t="s">
        <v>97</v>
      </c>
      <c r="O601" s="2" t="s">
        <v>97</v>
      </c>
      <c r="P601" s="2" t="s">
        <v>52</v>
      </c>
      <c r="Q601" s="2" t="s">
        <v>52</v>
      </c>
      <c r="R601" s="2" t="s">
        <v>52</v>
      </c>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c r="AU601" s="3"/>
      <c r="AV601" s="2" t="s">
        <v>52</v>
      </c>
      <c r="AW601" s="2" t="s">
        <v>52</v>
      </c>
      <c r="AX601" s="2" t="s">
        <v>52</v>
      </c>
      <c r="AY601" s="2" t="s">
        <v>52</v>
      </c>
      <c r="AZ601" s="2" t="s">
        <v>52</v>
      </c>
    </row>
    <row r="602" spans="1:52" ht="30" customHeight="1" x14ac:dyDescent="0.3">
      <c r="A602" s="24"/>
      <c r="B602" s="24"/>
      <c r="C602" s="24"/>
      <c r="D602" s="24"/>
      <c r="E602" s="26"/>
      <c r="F602" s="29"/>
      <c r="G602" s="26"/>
      <c r="H602" s="29"/>
      <c r="I602" s="26"/>
      <c r="J602" s="29"/>
      <c r="K602" s="26"/>
      <c r="L602" s="29"/>
      <c r="M602" s="24"/>
    </row>
    <row r="603" spans="1:52" ht="30" customHeight="1" x14ac:dyDescent="0.3">
      <c r="A603" s="20" t="s">
        <v>1871</v>
      </c>
      <c r="B603" s="21"/>
      <c r="C603" s="21"/>
      <c r="D603" s="21"/>
      <c r="E603" s="25"/>
      <c r="F603" s="28"/>
      <c r="G603" s="25"/>
      <c r="H603" s="28"/>
      <c r="I603" s="25"/>
      <c r="J603" s="28"/>
      <c r="K603" s="25"/>
      <c r="L603" s="28"/>
      <c r="M603" s="22"/>
      <c r="N603" s="1" t="s">
        <v>671</v>
      </c>
    </row>
    <row r="604" spans="1:52" ht="30" customHeight="1" x14ac:dyDescent="0.3">
      <c r="A604" s="23" t="s">
        <v>668</v>
      </c>
      <c r="B604" s="23" t="s">
        <v>669</v>
      </c>
      <c r="C604" s="23" t="s">
        <v>76</v>
      </c>
      <c r="D604" s="24">
        <v>1</v>
      </c>
      <c r="E604" s="26">
        <f>단가대비표!O216</f>
        <v>0</v>
      </c>
      <c r="F604" s="29">
        <f>TRUNC(E604*D604,1)</f>
        <v>0</v>
      </c>
      <c r="G604" s="26">
        <f>단가대비표!P216</f>
        <v>0</v>
      </c>
      <c r="H604" s="29">
        <f>TRUNC(G604*D604,1)</f>
        <v>0</v>
      </c>
      <c r="I604" s="26">
        <f>단가대비표!V216</f>
        <v>0</v>
      </c>
      <c r="J604" s="29">
        <f>TRUNC(I604*D604,1)</f>
        <v>0</v>
      </c>
      <c r="K604" s="26">
        <f>TRUNC(E604+G604+I604,1)</f>
        <v>0</v>
      </c>
      <c r="L604" s="29">
        <f>TRUNC(F604+H604+J604,1)</f>
        <v>0</v>
      </c>
      <c r="M604" s="23" t="s">
        <v>1872</v>
      </c>
      <c r="N604" s="2" t="s">
        <v>671</v>
      </c>
      <c r="O604" s="2" t="s">
        <v>1873</v>
      </c>
      <c r="P604" s="2" t="s">
        <v>66</v>
      </c>
      <c r="Q604" s="2" t="s">
        <v>66</v>
      </c>
      <c r="R604" s="2" t="s">
        <v>65</v>
      </c>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2" t="s">
        <v>52</v>
      </c>
      <c r="AW604" s="2" t="s">
        <v>1874</v>
      </c>
      <c r="AX604" s="2" t="s">
        <v>52</v>
      </c>
      <c r="AY604" s="2" t="s">
        <v>52</v>
      </c>
      <c r="AZ604" s="2" t="s">
        <v>52</v>
      </c>
    </row>
    <row r="605" spans="1:52" ht="30" customHeight="1" x14ac:dyDescent="0.3">
      <c r="A605" s="23" t="s">
        <v>992</v>
      </c>
      <c r="B605" s="23" t="s">
        <v>987</v>
      </c>
      <c r="C605" s="23" t="s">
        <v>988</v>
      </c>
      <c r="D605" s="24">
        <v>0.15</v>
      </c>
      <c r="E605" s="26">
        <f>단가대비표!O147</f>
        <v>0</v>
      </c>
      <c r="F605" s="29">
        <f>TRUNC(E605*D605,1)</f>
        <v>0</v>
      </c>
      <c r="G605" s="26">
        <f>단가대비표!P147</f>
        <v>0</v>
      </c>
      <c r="H605" s="29">
        <f>TRUNC(G605*D605,1)</f>
        <v>0</v>
      </c>
      <c r="I605" s="26">
        <f>단가대비표!V147</f>
        <v>0</v>
      </c>
      <c r="J605" s="29">
        <f>TRUNC(I605*D605,1)</f>
        <v>0</v>
      </c>
      <c r="K605" s="26">
        <f>TRUNC(E605+G605+I605,1)</f>
        <v>0</v>
      </c>
      <c r="L605" s="29">
        <f>TRUNC(F605+H605+J605,1)</f>
        <v>0</v>
      </c>
      <c r="M605" s="23" t="s">
        <v>993</v>
      </c>
      <c r="N605" s="2" t="s">
        <v>671</v>
      </c>
      <c r="O605" s="2" t="s">
        <v>994</v>
      </c>
      <c r="P605" s="2" t="s">
        <v>66</v>
      </c>
      <c r="Q605" s="2" t="s">
        <v>66</v>
      </c>
      <c r="R605" s="2" t="s">
        <v>65</v>
      </c>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2" t="s">
        <v>52</v>
      </c>
      <c r="AW605" s="2" t="s">
        <v>1875</v>
      </c>
      <c r="AX605" s="2" t="s">
        <v>52</v>
      </c>
      <c r="AY605" s="2" t="s">
        <v>52</v>
      </c>
      <c r="AZ605" s="2" t="s">
        <v>52</v>
      </c>
    </row>
    <row r="606" spans="1:52" ht="30" customHeight="1" x14ac:dyDescent="0.3">
      <c r="A606" s="23" t="s">
        <v>979</v>
      </c>
      <c r="B606" s="23" t="s">
        <v>52</v>
      </c>
      <c r="C606" s="23" t="s">
        <v>52</v>
      </c>
      <c r="D606" s="24"/>
      <c r="E606" s="26"/>
      <c r="F606" s="29">
        <f>TRUNC(SUMIF(N604:N605, N603, F604:F605),0)</f>
        <v>0</v>
      </c>
      <c r="G606" s="26"/>
      <c r="H606" s="29">
        <f>TRUNC(SUMIF(N604:N605, N603, H604:H605),0)</f>
        <v>0</v>
      </c>
      <c r="I606" s="26"/>
      <c r="J606" s="29">
        <f>TRUNC(SUMIF(N604:N605, N603, J604:J605),0)</f>
        <v>0</v>
      </c>
      <c r="K606" s="26"/>
      <c r="L606" s="29">
        <f>F606+H606+J606</f>
        <v>0</v>
      </c>
      <c r="M606" s="23" t="s">
        <v>52</v>
      </c>
      <c r="N606" s="2" t="s">
        <v>97</v>
      </c>
      <c r="O606" s="2" t="s">
        <v>97</v>
      </c>
      <c r="P606" s="2" t="s">
        <v>52</v>
      </c>
      <c r="Q606" s="2" t="s">
        <v>52</v>
      </c>
      <c r="R606" s="2" t="s">
        <v>52</v>
      </c>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c r="AU606" s="3"/>
      <c r="AV606" s="2" t="s">
        <v>52</v>
      </c>
      <c r="AW606" s="2" t="s">
        <v>52</v>
      </c>
      <c r="AX606" s="2" t="s">
        <v>52</v>
      </c>
      <c r="AY606" s="2" t="s">
        <v>52</v>
      </c>
      <c r="AZ606" s="2" t="s">
        <v>52</v>
      </c>
    </row>
    <row r="607" spans="1:52" ht="30" customHeight="1" x14ac:dyDescent="0.3">
      <c r="A607" s="24"/>
      <c r="B607" s="24"/>
      <c r="C607" s="24"/>
      <c r="D607" s="24"/>
      <c r="E607" s="26"/>
      <c r="F607" s="29"/>
      <c r="G607" s="26"/>
      <c r="H607" s="29"/>
      <c r="I607" s="26"/>
      <c r="J607" s="29"/>
      <c r="K607" s="26"/>
      <c r="L607" s="29"/>
      <c r="M607" s="24"/>
    </row>
    <row r="608" spans="1:52" ht="30" customHeight="1" x14ac:dyDescent="0.3">
      <c r="A608" s="20" t="s">
        <v>1876</v>
      </c>
      <c r="B608" s="21"/>
      <c r="C608" s="21"/>
      <c r="D608" s="21"/>
      <c r="E608" s="25"/>
      <c r="F608" s="28"/>
      <c r="G608" s="25"/>
      <c r="H608" s="28"/>
      <c r="I608" s="25"/>
      <c r="J608" s="28"/>
      <c r="K608" s="25"/>
      <c r="L608" s="28"/>
      <c r="M608" s="22"/>
      <c r="N608" s="1" t="s">
        <v>675</v>
      </c>
    </row>
    <row r="609" spans="1:52" ht="30" customHeight="1" x14ac:dyDescent="0.3">
      <c r="A609" s="23" t="s">
        <v>673</v>
      </c>
      <c r="B609" s="23" t="s">
        <v>669</v>
      </c>
      <c r="C609" s="23" t="s">
        <v>76</v>
      </c>
      <c r="D609" s="24">
        <v>1</v>
      </c>
      <c r="E609" s="26">
        <f>단가대비표!O217</f>
        <v>0</v>
      </c>
      <c r="F609" s="29">
        <f>TRUNC(E609*D609,1)</f>
        <v>0</v>
      </c>
      <c r="G609" s="26">
        <f>단가대비표!P217</f>
        <v>0</v>
      </c>
      <c r="H609" s="29">
        <f>TRUNC(G609*D609,1)</f>
        <v>0</v>
      </c>
      <c r="I609" s="26">
        <f>단가대비표!V217</f>
        <v>0</v>
      </c>
      <c r="J609" s="29">
        <f>TRUNC(I609*D609,1)</f>
        <v>0</v>
      </c>
      <c r="K609" s="26">
        <f>TRUNC(E609+G609+I609,1)</f>
        <v>0</v>
      </c>
      <c r="L609" s="29">
        <f>TRUNC(F609+H609+J609,1)</f>
        <v>0</v>
      </c>
      <c r="M609" s="23" t="s">
        <v>1877</v>
      </c>
      <c r="N609" s="2" t="s">
        <v>675</v>
      </c>
      <c r="O609" s="2" t="s">
        <v>1878</v>
      </c>
      <c r="P609" s="2" t="s">
        <v>66</v>
      </c>
      <c r="Q609" s="2" t="s">
        <v>66</v>
      </c>
      <c r="R609" s="2" t="s">
        <v>65</v>
      </c>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2" t="s">
        <v>52</v>
      </c>
      <c r="AW609" s="2" t="s">
        <v>1879</v>
      </c>
      <c r="AX609" s="2" t="s">
        <v>52</v>
      </c>
      <c r="AY609" s="2" t="s">
        <v>52</v>
      </c>
      <c r="AZ609" s="2" t="s">
        <v>52</v>
      </c>
    </row>
    <row r="610" spans="1:52" ht="30" customHeight="1" x14ac:dyDescent="0.3">
      <c r="A610" s="23" t="s">
        <v>992</v>
      </c>
      <c r="B610" s="23" t="s">
        <v>987</v>
      </c>
      <c r="C610" s="23" t="s">
        <v>988</v>
      </c>
      <c r="D610" s="24">
        <v>0.15</v>
      </c>
      <c r="E610" s="26">
        <f>단가대비표!O147</f>
        <v>0</v>
      </c>
      <c r="F610" s="29">
        <f>TRUNC(E610*D610,1)</f>
        <v>0</v>
      </c>
      <c r="G610" s="26">
        <f>단가대비표!P147</f>
        <v>0</v>
      </c>
      <c r="H610" s="29">
        <f>TRUNC(G610*D610,1)</f>
        <v>0</v>
      </c>
      <c r="I610" s="26">
        <f>단가대비표!V147</f>
        <v>0</v>
      </c>
      <c r="J610" s="29">
        <f>TRUNC(I610*D610,1)</f>
        <v>0</v>
      </c>
      <c r="K610" s="26">
        <f>TRUNC(E610+G610+I610,1)</f>
        <v>0</v>
      </c>
      <c r="L610" s="29">
        <f>TRUNC(F610+H610+J610,1)</f>
        <v>0</v>
      </c>
      <c r="M610" s="23" t="s">
        <v>993</v>
      </c>
      <c r="N610" s="2" t="s">
        <v>675</v>
      </c>
      <c r="O610" s="2" t="s">
        <v>994</v>
      </c>
      <c r="P610" s="2" t="s">
        <v>66</v>
      </c>
      <c r="Q610" s="2" t="s">
        <v>66</v>
      </c>
      <c r="R610" s="2" t="s">
        <v>65</v>
      </c>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2" t="s">
        <v>52</v>
      </c>
      <c r="AW610" s="2" t="s">
        <v>1880</v>
      </c>
      <c r="AX610" s="2" t="s">
        <v>52</v>
      </c>
      <c r="AY610" s="2" t="s">
        <v>52</v>
      </c>
      <c r="AZ610" s="2" t="s">
        <v>52</v>
      </c>
    </row>
    <row r="611" spans="1:52" ht="30" customHeight="1" x14ac:dyDescent="0.3">
      <c r="A611" s="23" t="s">
        <v>979</v>
      </c>
      <c r="B611" s="23" t="s">
        <v>52</v>
      </c>
      <c r="C611" s="23" t="s">
        <v>52</v>
      </c>
      <c r="D611" s="24"/>
      <c r="E611" s="26"/>
      <c r="F611" s="29">
        <f>TRUNC(SUMIF(N609:N610, N608, F609:F610),0)</f>
        <v>0</v>
      </c>
      <c r="G611" s="26"/>
      <c r="H611" s="29">
        <f>TRUNC(SUMIF(N609:N610, N608, H609:H610),0)</f>
        <v>0</v>
      </c>
      <c r="I611" s="26"/>
      <c r="J611" s="29">
        <f>TRUNC(SUMIF(N609:N610, N608, J609:J610),0)</f>
        <v>0</v>
      </c>
      <c r="K611" s="26"/>
      <c r="L611" s="29">
        <f>F611+H611+J611</f>
        <v>0</v>
      </c>
      <c r="M611" s="23" t="s">
        <v>52</v>
      </c>
      <c r="N611" s="2" t="s">
        <v>97</v>
      </c>
      <c r="O611" s="2" t="s">
        <v>97</v>
      </c>
      <c r="P611" s="2" t="s">
        <v>52</v>
      </c>
      <c r="Q611" s="2" t="s">
        <v>52</v>
      </c>
      <c r="R611" s="2" t="s">
        <v>52</v>
      </c>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c r="AU611" s="3"/>
      <c r="AV611" s="2" t="s">
        <v>52</v>
      </c>
      <c r="AW611" s="2" t="s">
        <v>52</v>
      </c>
      <c r="AX611" s="2" t="s">
        <v>52</v>
      </c>
      <c r="AY611" s="2" t="s">
        <v>52</v>
      </c>
      <c r="AZ611" s="2" t="s">
        <v>52</v>
      </c>
    </row>
    <row r="612" spans="1:52" ht="30" customHeight="1" x14ac:dyDescent="0.3">
      <c r="A612" s="24"/>
      <c r="B612" s="24"/>
      <c r="C612" s="24"/>
      <c r="D612" s="24"/>
      <c r="E612" s="26"/>
      <c r="F612" s="29"/>
      <c r="G612" s="26"/>
      <c r="H612" s="29"/>
      <c r="I612" s="26"/>
      <c r="J612" s="29"/>
      <c r="K612" s="26"/>
      <c r="L612" s="29"/>
      <c r="M612" s="24"/>
    </row>
    <row r="613" spans="1:52" ht="30" customHeight="1" x14ac:dyDescent="0.3">
      <c r="A613" s="20" t="s">
        <v>1881</v>
      </c>
      <c r="B613" s="21"/>
      <c r="C613" s="21"/>
      <c r="D613" s="21"/>
      <c r="E613" s="25"/>
      <c r="F613" s="28"/>
      <c r="G613" s="25"/>
      <c r="H613" s="28"/>
      <c r="I613" s="25"/>
      <c r="J613" s="28"/>
      <c r="K613" s="25"/>
      <c r="L613" s="28"/>
      <c r="M613" s="22"/>
      <c r="N613" s="1" t="s">
        <v>680</v>
      </c>
    </row>
    <row r="614" spans="1:52" ht="30" customHeight="1" x14ac:dyDescent="0.3">
      <c r="A614" s="23" t="s">
        <v>1882</v>
      </c>
      <c r="B614" s="23" t="s">
        <v>52</v>
      </c>
      <c r="C614" s="23" t="s">
        <v>62</v>
      </c>
      <c r="D614" s="24">
        <v>1</v>
      </c>
      <c r="E614" s="26">
        <f>단가대비표!O207</f>
        <v>0</v>
      </c>
      <c r="F614" s="29">
        <f>TRUNC(E614*D614,1)</f>
        <v>0</v>
      </c>
      <c r="G614" s="26">
        <f>단가대비표!P207</f>
        <v>0</v>
      </c>
      <c r="H614" s="29">
        <f>TRUNC(G614*D614,1)</f>
        <v>0</v>
      </c>
      <c r="I614" s="26">
        <f>단가대비표!V207</f>
        <v>0</v>
      </c>
      <c r="J614" s="29">
        <f>TRUNC(I614*D614,1)</f>
        <v>0</v>
      </c>
      <c r="K614" s="26">
        <f>TRUNC(E614+G614+I614,1)</f>
        <v>0</v>
      </c>
      <c r="L614" s="29">
        <f>TRUNC(F614+H614+J614,1)</f>
        <v>0</v>
      </c>
      <c r="M614" s="23" t="s">
        <v>1883</v>
      </c>
      <c r="N614" s="2" t="s">
        <v>680</v>
      </c>
      <c r="O614" s="2" t="s">
        <v>1884</v>
      </c>
      <c r="P614" s="2" t="s">
        <v>66</v>
      </c>
      <c r="Q614" s="2" t="s">
        <v>66</v>
      </c>
      <c r="R614" s="2" t="s">
        <v>65</v>
      </c>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c r="AU614" s="3"/>
      <c r="AV614" s="2" t="s">
        <v>52</v>
      </c>
      <c r="AW614" s="2" t="s">
        <v>1885</v>
      </c>
      <c r="AX614" s="2" t="s">
        <v>52</v>
      </c>
      <c r="AY614" s="2" t="s">
        <v>52</v>
      </c>
      <c r="AZ614" s="2" t="s">
        <v>52</v>
      </c>
    </row>
    <row r="615" spans="1:52" ht="30" customHeight="1" x14ac:dyDescent="0.3">
      <c r="A615" s="23" t="s">
        <v>1886</v>
      </c>
      <c r="B615" s="23" t="s">
        <v>52</v>
      </c>
      <c r="C615" s="23" t="s">
        <v>70</v>
      </c>
      <c r="D615" s="24">
        <v>2.7</v>
      </c>
      <c r="E615" s="26">
        <f>단가대비표!O208</f>
        <v>0</v>
      </c>
      <c r="F615" s="29">
        <f>TRUNC(E615*D615,1)</f>
        <v>0</v>
      </c>
      <c r="G615" s="26">
        <f>단가대비표!P208</f>
        <v>0</v>
      </c>
      <c r="H615" s="29">
        <f>TRUNC(G615*D615,1)</f>
        <v>0</v>
      </c>
      <c r="I615" s="26">
        <f>단가대비표!V208</f>
        <v>0</v>
      </c>
      <c r="J615" s="29">
        <f>TRUNC(I615*D615,1)</f>
        <v>0</v>
      </c>
      <c r="K615" s="26">
        <f>TRUNC(E615+G615+I615,1)</f>
        <v>0</v>
      </c>
      <c r="L615" s="29">
        <f>TRUNC(F615+H615+J615,1)</f>
        <v>0</v>
      </c>
      <c r="M615" s="23" t="s">
        <v>1887</v>
      </c>
      <c r="N615" s="2" t="s">
        <v>680</v>
      </c>
      <c r="O615" s="2" t="s">
        <v>1888</v>
      </c>
      <c r="P615" s="2" t="s">
        <v>66</v>
      </c>
      <c r="Q615" s="2" t="s">
        <v>66</v>
      </c>
      <c r="R615" s="2" t="s">
        <v>65</v>
      </c>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2" t="s">
        <v>52</v>
      </c>
      <c r="AW615" s="2" t="s">
        <v>1889</v>
      </c>
      <c r="AX615" s="2" t="s">
        <v>52</v>
      </c>
      <c r="AY615" s="2" t="s">
        <v>52</v>
      </c>
      <c r="AZ615" s="2" t="s">
        <v>52</v>
      </c>
    </row>
    <row r="616" spans="1:52" ht="30" customHeight="1" x14ac:dyDescent="0.3">
      <c r="A616" s="23" t="s">
        <v>979</v>
      </c>
      <c r="B616" s="23" t="s">
        <v>52</v>
      </c>
      <c r="C616" s="23" t="s">
        <v>52</v>
      </c>
      <c r="D616" s="24"/>
      <c r="E616" s="26"/>
      <c r="F616" s="29">
        <f>TRUNC(SUMIF(N614:N615, N613, F614:F615),0)</f>
        <v>0</v>
      </c>
      <c r="G616" s="26"/>
      <c r="H616" s="29">
        <f>TRUNC(SUMIF(N614:N615, N613, H614:H615),0)</f>
        <v>0</v>
      </c>
      <c r="I616" s="26"/>
      <c r="J616" s="29">
        <f>TRUNC(SUMIF(N614:N615, N613, J614:J615),0)</f>
        <v>0</v>
      </c>
      <c r="K616" s="26"/>
      <c r="L616" s="29">
        <f>F616+H616+J616</f>
        <v>0</v>
      </c>
      <c r="M616" s="23" t="s">
        <v>52</v>
      </c>
      <c r="N616" s="2" t="s">
        <v>97</v>
      </c>
      <c r="O616" s="2" t="s">
        <v>97</v>
      </c>
      <c r="P616" s="2" t="s">
        <v>52</v>
      </c>
      <c r="Q616" s="2" t="s">
        <v>52</v>
      </c>
      <c r="R616" s="2" t="s">
        <v>52</v>
      </c>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2" t="s">
        <v>52</v>
      </c>
      <c r="AW616" s="2" t="s">
        <v>52</v>
      </c>
      <c r="AX616" s="2" t="s">
        <v>52</v>
      </c>
      <c r="AY616" s="2" t="s">
        <v>52</v>
      </c>
      <c r="AZ616" s="2" t="s">
        <v>52</v>
      </c>
    </row>
    <row r="617" spans="1:52" ht="30" customHeight="1" x14ac:dyDescent="0.3">
      <c r="A617" s="24"/>
      <c r="B617" s="24"/>
      <c r="C617" s="24"/>
      <c r="D617" s="24"/>
      <c r="E617" s="26"/>
      <c r="F617" s="29"/>
      <c r="G617" s="26"/>
      <c r="H617" s="29"/>
      <c r="I617" s="26"/>
      <c r="J617" s="29"/>
      <c r="K617" s="26"/>
      <c r="L617" s="29"/>
      <c r="M617" s="24"/>
    </row>
    <row r="618" spans="1:52" ht="30" customHeight="1" x14ac:dyDescent="0.3">
      <c r="A618" s="20" t="s">
        <v>1890</v>
      </c>
      <c r="B618" s="21"/>
      <c r="C618" s="21"/>
      <c r="D618" s="21"/>
      <c r="E618" s="25"/>
      <c r="F618" s="28"/>
      <c r="G618" s="25"/>
      <c r="H618" s="28"/>
      <c r="I618" s="25"/>
      <c r="J618" s="28"/>
      <c r="K618" s="25"/>
      <c r="L618" s="28"/>
      <c r="M618" s="22"/>
      <c r="N618" s="1" t="s">
        <v>685</v>
      </c>
    </row>
    <row r="619" spans="1:52" ht="30" customHeight="1" x14ac:dyDescent="0.3">
      <c r="A619" s="23" t="s">
        <v>1882</v>
      </c>
      <c r="B619" s="23" t="s">
        <v>52</v>
      </c>
      <c r="C619" s="23" t="s">
        <v>62</v>
      </c>
      <c r="D619" s="24">
        <v>1</v>
      </c>
      <c r="E619" s="26">
        <f>단가대비표!O207</f>
        <v>0</v>
      </c>
      <c r="F619" s="29">
        <f>TRUNC(E619*D619,1)</f>
        <v>0</v>
      </c>
      <c r="G619" s="26">
        <f>단가대비표!P207</f>
        <v>0</v>
      </c>
      <c r="H619" s="29">
        <f>TRUNC(G619*D619,1)</f>
        <v>0</v>
      </c>
      <c r="I619" s="26">
        <f>단가대비표!V207</f>
        <v>0</v>
      </c>
      <c r="J619" s="29">
        <f>TRUNC(I619*D619,1)</f>
        <v>0</v>
      </c>
      <c r="K619" s="26">
        <f>TRUNC(E619+G619+I619,1)</f>
        <v>0</v>
      </c>
      <c r="L619" s="29">
        <f>TRUNC(F619+H619+J619,1)</f>
        <v>0</v>
      </c>
      <c r="M619" s="23" t="s">
        <v>1883</v>
      </c>
      <c r="N619" s="2" t="s">
        <v>685</v>
      </c>
      <c r="O619" s="2" t="s">
        <v>1884</v>
      </c>
      <c r="P619" s="2" t="s">
        <v>66</v>
      </c>
      <c r="Q619" s="2" t="s">
        <v>66</v>
      </c>
      <c r="R619" s="2" t="s">
        <v>65</v>
      </c>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2" t="s">
        <v>52</v>
      </c>
      <c r="AW619" s="2" t="s">
        <v>1891</v>
      </c>
      <c r="AX619" s="2" t="s">
        <v>52</v>
      </c>
      <c r="AY619" s="2" t="s">
        <v>52</v>
      </c>
      <c r="AZ619" s="2" t="s">
        <v>52</v>
      </c>
    </row>
    <row r="620" spans="1:52" ht="30" customHeight="1" x14ac:dyDescent="0.3">
      <c r="A620" s="23" t="s">
        <v>1886</v>
      </c>
      <c r="B620" s="23" t="s">
        <v>52</v>
      </c>
      <c r="C620" s="23" t="s">
        <v>70</v>
      </c>
      <c r="D620" s="24">
        <v>2.6</v>
      </c>
      <c r="E620" s="26">
        <f>단가대비표!O208</f>
        <v>0</v>
      </c>
      <c r="F620" s="29">
        <f>TRUNC(E620*D620,1)</f>
        <v>0</v>
      </c>
      <c r="G620" s="26">
        <f>단가대비표!P208</f>
        <v>0</v>
      </c>
      <c r="H620" s="29">
        <f>TRUNC(G620*D620,1)</f>
        <v>0</v>
      </c>
      <c r="I620" s="26">
        <f>단가대비표!V208</f>
        <v>0</v>
      </c>
      <c r="J620" s="29">
        <f>TRUNC(I620*D620,1)</f>
        <v>0</v>
      </c>
      <c r="K620" s="26">
        <f>TRUNC(E620+G620+I620,1)</f>
        <v>0</v>
      </c>
      <c r="L620" s="29">
        <f>TRUNC(F620+H620+J620,1)</f>
        <v>0</v>
      </c>
      <c r="M620" s="23" t="s">
        <v>1887</v>
      </c>
      <c r="N620" s="2" t="s">
        <v>685</v>
      </c>
      <c r="O620" s="2" t="s">
        <v>1888</v>
      </c>
      <c r="P620" s="2" t="s">
        <v>66</v>
      </c>
      <c r="Q620" s="2" t="s">
        <v>66</v>
      </c>
      <c r="R620" s="2" t="s">
        <v>65</v>
      </c>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2" t="s">
        <v>52</v>
      </c>
      <c r="AW620" s="2" t="s">
        <v>1892</v>
      </c>
      <c r="AX620" s="2" t="s">
        <v>52</v>
      </c>
      <c r="AY620" s="2" t="s">
        <v>52</v>
      </c>
      <c r="AZ620" s="2" t="s">
        <v>52</v>
      </c>
    </row>
    <row r="621" spans="1:52" ht="30" customHeight="1" x14ac:dyDescent="0.3">
      <c r="A621" s="23" t="s">
        <v>979</v>
      </c>
      <c r="B621" s="23" t="s">
        <v>52</v>
      </c>
      <c r="C621" s="23" t="s">
        <v>52</v>
      </c>
      <c r="D621" s="24"/>
      <c r="E621" s="26"/>
      <c r="F621" s="29">
        <f>TRUNC(SUMIF(N619:N620, N618, F619:F620),0)</f>
        <v>0</v>
      </c>
      <c r="G621" s="26"/>
      <c r="H621" s="29">
        <f>TRUNC(SUMIF(N619:N620, N618, H619:H620),0)</f>
        <v>0</v>
      </c>
      <c r="I621" s="26"/>
      <c r="J621" s="29">
        <f>TRUNC(SUMIF(N619:N620, N618, J619:J620),0)</f>
        <v>0</v>
      </c>
      <c r="K621" s="26"/>
      <c r="L621" s="29">
        <f>F621+H621+J621</f>
        <v>0</v>
      </c>
      <c r="M621" s="23" t="s">
        <v>52</v>
      </c>
      <c r="N621" s="2" t="s">
        <v>97</v>
      </c>
      <c r="O621" s="2" t="s">
        <v>97</v>
      </c>
      <c r="P621" s="2" t="s">
        <v>52</v>
      </c>
      <c r="Q621" s="2" t="s">
        <v>52</v>
      </c>
      <c r="R621" s="2" t="s">
        <v>52</v>
      </c>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2" t="s">
        <v>52</v>
      </c>
      <c r="AW621" s="2" t="s">
        <v>52</v>
      </c>
      <c r="AX621" s="2" t="s">
        <v>52</v>
      </c>
      <c r="AY621" s="2" t="s">
        <v>52</v>
      </c>
      <c r="AZ621" s="2" t="s">
        <v>52</v>
      </c>
    </row>
    <row r="622" spans="1:52" ht="30" customHeight="1" x14ac:dyDescent="0.3">
      <c r="A622" s="24"/>
      <c r="B622" s="24"/>
      <c r="C622" s="24"/>
      <c r="D622" s="24"/>
      <c r="E622" s="26"/>
      <c r="F622" s="29"/>
      <c r="G622" s="26"/>
      <c r="H622" s="29"/>
      <c r="I622" s="26"/>
      <c r="J622" s="29"/>
      <c r="K622" s="26"/>
      <c r="L622" s="29"/>
      <c r="M622" s="24"/>
    </row>
    <row r="623" spans="1:52" ht="30" customHeight="1" x14ac:dyDescent="0.3">
      <c r="A623" s="20" t="s">
        <v>1893</v>
      </c>
      <c r="B623" s="21"/>
      <c r="C623" s="21"/>
      <c r="D623" s="21"/>
      <c r="E623" s="25"/>
      <c r="F623" s="28"/>
      <c r="G623" s="25"/>
      <c r="H623" s="28"/>
      <c r="I623" s="25"/>
      <c r="J623" s="28"/>
      <c r="K623" s="25"/>
      <c r="L623" s="28"/>
      <c r="M623" s="22"/>
      <c r="N623" s="1" t="s">
        <v>690</v>
      </c>
    </row>
    <row r="624" spans="1:52" ht="30" customHeight="1" x14ac:dyDescent="0.3">
      <c r="A624" s="23" t="s">
        <v>1882</v>
      </c>
      <c r="B624" s="23" t="s">
        <v>52</v>
      </c>
      <c r="C624" s="23" t="s">
        <v>62</v>
      </c>
      <c r="D624" s="24">
        <v>1</v>
      </c>
      <c r="E624" s="26">
        <f>단가대비표!O207</f>
        <v>0</v>
      </c>
      <c r="F624" s="29">
        <f>TRUNC(E624*D624,1)</f>
        <v>0</v>
      </c>
      <c r="G624" s="26">
        <f>단가대비표!P207</f>
        <v>0</v>
      </c>
      <c r="H624" s="29">
        <f>TRUNC(G624*D624,1)</f>
        <v>0</v>
      </c>
      <c r="I624" s="26">
        <f>단가대비표!V207</f>
        <v>0</v>
      </c>
      <c r="J624" s="29">
        <f>TRUNC(I624*D624,1)</f>
        <v>0</v>
      </c>
      <c r="K624" s="26">
        <f>TRUNC(E624+G624+I624,1)</f>
        <v>0</v>
      </c>
      <c r="L624" s="29">
        <f>TRUNC(F624+H624+J624,1)</f>
        <v>0</v>
      </c>
      <c r="M624" s="23" t="s">
        <v>1883</v>
      </c>
      <c r="N624" s="2" t="s">
        <v>690</v>
      </c>
      <c r="O624" s="2" t="s">
        <v>1884</v>
      </c>
      <c r="P624" s="2" t="s">
        <v>66</v>
      </c>
      <c r="Q624" s="2" t="s">
        <v>66</v>
      </c>
      <c r="R624" s="2" t="s">
        <v>65</v>
      </c>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c r="AU624" s="3"/>
      <c r="AV624" s="2" t="s">
        <v>52</v>
      </c>
      <c r="AW624" s="2" t="s">
        <v>1894</v>
      </c>
      <c r="AX624" s="2" t="s">
        <v>52</v>
      </c>
      <c r="AY624" s="2" t="s">
        <v>52</v>
      </c>
      <c r="AZ624" s="2" t="s">
        <v>52</v>
      </c>
    </row>
    <row r="625" spans="1:52" ht="30" customHeight="1" x14ac:dyDescent="0.3">
      <c r="A625" s="23" t="s">
        <v>1886</v>
      </c>
      <c r="B625" s="23" t="s">
        <v>52</v>
      </c>
      <c r="C625" s="23" t="s">
        <v>70</v>
      </c>
      <c r="D625" s="24">
        <v>2.7</v>
      </c>
      <c r="E625" s="26">
        <f>단가대비표!O208</f>
        <v>0</v>
      </c>
      <c r="F625" s="29">
        <f>TRUNC(E625*D625,1)</f>
        <v>0</v>
      </c>
      <c r="G625" s="26">
        <f>단가대비표!P208</f>
        <v>0</v>
      </c>
      <c r="H625" s="29">
        <f>TRUNC(G625*D625,1)</f>
        <v>0</v>
      </c>
      <c r="I625" s="26">
        <f>단가대비표!V208</f>
        <v>0</v>
      </c>
      <c r="J625" s="29">
        <f>TRUNC(I625*D625,1)</f>
        <v>0</v>
      </c>
      <c r="K625" s="26">
        <f>TRUNC(E625+G625+I625,1)</f>
        <v>0</v>
      </c>
      <c r="L625" s="29">
        <f>TRUNC(F625+H625+J625,1)</f>
        <v>0</v>
      </c>
      <c r="M625" s="23" t="s">
        <v>1887</v>
      </c>
      <c r="N625" s="2" t="s">
        <v>690</v>
      </c>
      <c r="O625" s="2" t="s">
        <v>1888</v>
      </c>
      <c r="P625" s="2" t="s">
        <v>66</v>
      </c>
      <c r="Q625" s="2" t="s">
        <v>66</v>
      </c>
      <c r="R625" s="2" t="s">
        <v>65</v>
      </c>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2" t="s">
        <v>52</v>
      </c>
      <c r="AW625" s="2" t="s">
        <v>1895</v>
      </c>
      <c r="AX625" s="2" t="s">
        <v>52</v>
      </c>
      <c r="AY625" s="2" t="s">
        <v>52</v>
      </c>
      <c r="AZ625" s="2" t="s">
        <v>52</v>
      </c>
    </row>
    <row r="626" spans="1:52" ht="30" customHeight="1" x14ac:dyDescent="0.3">
      <c r="A626" s="23" t="s">
        <v>979</v>
      </c>
      <c r="B626" s="23" t="s">
        <v>52</v>
      </c>
      <c r="C626" s="23" t="s">
        <v>52</v>
      </c>
      <c r="D626" s="24"/>
      <c r="E626" s="26"/>
      <c r="F626" s="29">
        <f>TRUNC(SUMIF(N624:N625, N623, F624:F625),0)</f>
        <v>0</v>
      </c>
      <c r="G626" s="26"/>
      <c r="H626" s="29">
        <f>TRUNC(SUMIF(N624:N625, N623, H624:H625),0)</f>
        <v>0</v>
      </c>
      <c r="I626" s="26"/>
      <c r="J626" s="29">
        <f>TRUNC(SUMIF(N624:N625, N623, J624:J625),0)</f>
        <v>0</v>
      </c>
      <c r="K626" s="26"/>
      <c r="L626" s="29">
        <f>F626+H626+J626</f>
        <v>0</v>
      </c>
      <c r="M626" s="23" t="s">
        <v>52</v>
      </c>
      <c r="N626" s="2" t="s">
        <v>97</v>
      </c>
      <c r="O626" s="2" t="s">
        <v>97</v>
      </c>
      <c r="P626" s="2" t="s">
        <v>52</v>
      </c>
      <c r="Q626" s="2" t="s">
        <v>52</v>
      </c>
      <c r="R626" s="2" t="s">
        <v>52</v>
      </c>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2" t="s">
        <v>52</v>
      </c>
      <c r="AW626" s="2" t="s">
        <v>52</v>
      </c>
      <c r="AX626" s="2" t="s">
        <v>52</v>
      </c>
      <c r="AY626" s="2" t="s">
        <v>52</v>
      </c>
      <c r="AZ626" s="2" t="s">
        <v>52</v>
      </c>
    </row>
    <row r="627" spans="1:52" ht="30" customHeight="1" x14ac:dyDescent="0.3">
      <c r="A627" s="24"/>
      <c r="B627" s="24"/>
      <c r="C627" s="24"/>
      <c r="D627" s="24"/>
      <c r="E627" s="26"/>
      <c r="F627" s="29"/>
      <c r="G627" s="26"/>
      <c r="H627" s="29"/>
      <c r="I627" s="26"/>
      <c r="J627" s="29"/>
      <c r="K627" s="26"/>
      <c r="L627" s="29"/>
      <c r="M627" s="24"/>
    </row>
    <row r="628" spans="1:52" ht="30" customHeight="1" x14ac:dyDescent="0.3">
      <c r="A628" s="20" t="s">
        <v>1896</v>
      </c>
      <c r="B628" s="21"/>
      <c r="C628" s="21"/>
      <c r="D628" s="21"/>
      <c r="E628" s="25"/>
      <c r="F628" s="28"/>
      <c r="G628" s="25"/>
      <c r="H628" s="28"/>
      <c r="I628" s="25"/>
      <c r="J628" s="28"/>
      <c r="K628" s="25"/>
      <c r="L628" s="28"/>
      <c r="M628" s="22"/>
      <c r="N628" s="1" t="s">
        <v>697</v>
      </c>
    </row>
    <row r="629" spans="1:52" ht="30" customHeight="1" x14ac:dyDescent="0.3">
      <c r="A629" s="23" t="s">
        <v>1897</v>
      </c>
      <c r="B629" s="23" t="s">
        <v>52</v>
      </c>
      <c r="C629" s="23" t="s">
        <v>70</v>
      </c>
      <c r="D629" s="24">
        <v>6.82</v>
      </c>
      <c r="E629" s="26">
        <f>일위대가목록!E195</f>
        <v>0</v>
      </c>
      <c r="F629" s="29">
        <f t="shared" ref="F629:F634" si="81">TRUNC(E629*D629,1)</f>
        <v>0</v>
      </c>
      <c r="G629" s="26">
        <f>일위대가목록!F195</f>
        <v>0</v>
      </c>
      <c r="H629" s="29">
        <f t="shared" ref="H629:H634" si="82">TRUNC(G629*D629,1)</f>
        <v>0</v>
      </c>
      <c r="I629" s="26">
        <f>일위대가목록!G195</f>
        <v>0</v>
      </c>
      <c r="J629" s="29">
        <f t="shared" ref="J629:J634" si="83">TRUNC(I629*D629,1)</f>
        <v>0</v>
      </c>
      <c r="K629" s="26">
        <f t="shared" ref="K629:L634" si="84">TRUNC(E629+G629+I629,1)</f>
        <v>0</v>
      </c>
      <c r="L629" s="29">
        <f t="shared" si="84"/>
        <v>0</v>
      </c>
      <c r="M629" s="23" t="s">
        <v>1898</v>
      </c>
      <c r="N629" s="2" t="s">
        <v>697</v>
      </c>
      <c r="O629" s="2" t="s">
        <v>1899</v>
      </c>
      <c r="P629" s="2" t="s">
        <v>65</v>
      </c>
      <c r="Q629" s="2" t="s">
        <v>66</v>
      </c>
      <c r="R629" s="2" t="s">
        <v>66</v>
      </c>
      <c r="S629" s="3"/>
      <c r="T629" s="3"/>
      <c r="U629" s="3"/>
      <c r="V629" s="3">
        <v>1</v>
      </c>
      <c r="W629" s="3"/>
      <c r="X629" s="3"/>
      <c r="Y629" s="3"/>
      <c r="Z629" s="3"/>
      <c r="AA629" s="3"/>
      <c r="AB629" s="3"/>
      <c r="AC629" s="3"/>
      <c r="AD629" s="3"/>
      <c r="AE629" s="3"/>
      <c r="AF629" s="3"/>
      <c r="AG629" s="3"/>
      <c r="AH629" s="3"/>
      <c r="AI629" s="3"/>
      <c r="AJ629" s="3"/>
      <c r="AK629" s="3"/>
      <c r="AL629" s="3"/>
      <c r="AM629" s="3"/>
      <c r="AN629" s="3"/>
      <c r="AO629" s="3"/>
      <c r="AP629" s="3"/>
      <c r="AQ629" s="3"/>
      <c r="AR629" s="3"/>
      <c r="AS629" s="3"/>
      <c r="AT629" s="3"/>
      <c r="AU629" s="3"/>
      <c r="AV629" s="2" t="s">
        <v>52</v>
      </c>
      <c r="AW629" s="2" t="s">
        <v>1900</v>
      </c>
      <c r="AX629" s="2" t="s">
        <v>52</v>
      </c>
      <c r="AY629" s="2" t="s">
        <v>52</v>
      </c>
      <c r="AZ629" s="2" t="s">
        <v>52</v>
      </c>
    </row>
    <row r="630" spans="1:52" ht="30" customHeight="1" x14ac:dyDescent="0.3">
      <c r="A630" s="23" t="s">
        <v>1901</v>
      </c>
      <c r="B630" s="23" t="s">
        <v>1902</v>
      </c>
      <c r="C630" s="23" t="s">
        <v>70</v>
      </c>
      <c r="D630" s="24">
        <v>9.3919999999999995</v>
      </c>
      <c r="E630" s="26">
        <f>일위대가목록!E196</f>
        <v>0</v>
      </c>
      <c r="F630" s="29">
        <f t="shared" si="81"/>
        <v>0</v>
      </c>
      <c r="G630" s="26">
        <f>일위대가목록!F196</f>
        <v>0</v>
      </c>
      <c r="H630" s="29">
        <f t="shared" si="82"/>
        <v>0</v>
      </c>
      <c r="I630" s="26">
        <f>일위대가목록!G196</f>
        <v>0</v>
      </c>
      <c r="J630" s="29">
        <f t="shared" si="83"/>
        <v>0</v>
      </c>
      <c r="K630" s="26">
        <f t="shared" si="84"/>
        <v>0</v>
      </c>
      <c r="L630" s="29">
        <f t="shared" si="84"/>
        <v>0</v>
      </c>
      <c r="M630" s="23" t="s">
        <v>1903</v>
      </c>
      <c r="N630" s="2" t="s">
        <v>697</v>
      </c>
      <c r="O630" s="2" t="s">
        <v>1904</v>
      </c>
      <c r="P630" s="2" t="s">
        <v>65</v>
      </c>
      <c r="Q630" s="2" t="s">
        <v>66</v>
      </c>
      <c r="R630" s="2" t="s">
        <v>66</v>
      </c>
      <c r="S630" s="3"/>
      <c r="T630" s="3"/>
      <c r="U630" s="3"/>
      <c r="V630" s="3">
        <v>1</v>
      </c>
      <c r="W630" s="3"/>
      <c r="X630" s="3"/>
      <c r="Y630" s="3"/>
      <c r="Z630" s="3"/>
      <c r="AA630" s="3"/>
      <c r="AB630" s="3"/>
      <c r="AC630" s="3"/>
      <c r="AD630" s="3"/>
      <c r="AE630" s="3"/>
      <c r="AF630" s="3"/>
      <c r="AG630" s="3"/>
      <c r="AH630" s="3"/>
      <c r="AI630" s="3"/>
      <c r="AJ630" s="3"/>
      <c r="AK630" s="3"/>
      <c r="AL630" s="3"/>
      <c r="AM630" s="3"/>
      <c r="AN630" s="3"/>
      <c r="AO630" s="3"/>
      <c r="AP630" s="3"/>
      <c r="AQ630" s="3"/>
      <c r="AR630" s="3"/>
      <c r="AS630" s="3"/>
      <c r="AT630" s="3"/>
      <c r="AU630" s="3"/>
      <c r="AV630" s="2" t="s">
        <v>52</v>
      </c>
      <c r="AW630" s="2" t="s">
        <v>1905</v>
      </c>
      <c r="AX630" s="2" t="s">
        <v>52</v>
      </c>
      <c r="AY630" s="2" t="s">
        <v>52</v>
      </c>
      <c r="AZ630" s="2" t="s">
        <v>52</v>
      </c>
    </row>
    <row r="631" spans="1:52" ht="30" customHeight="1" x14ac:dyDescent="0.3">
      <c r="A631" s="23" t="s">
        <v>1901</v>
      </c>
      <c r="B631" s="23" t="s">
        <v>1906</v>
      </c>
      <c r="C631" s="23" t="s">
        <v>70</v>
      </c>
      <c r="D631" s="24">
        <v>2.0449999999999999</v>
      </c>
      <c r="E631" s="26">
        <f>일위대가목록!E197</f>
        <v>0</v>
      </c>
      <c r="F631" s="29">
        <f t="shared" si="81"/>
        <v>0</v>
      </c>
      <c r="G631" s="26">
        <f>일위대가목록!F197</f>
        <v>0</v>
      </c>
      <c r="H631" s="29">
        <f t="shared" si="82"/>
        <v>0</v>
      </c>
      <c r="I631" s="26">
        <f>일위대가목록!G197</f>
        <v>0</v>
      </c>
      <c r="J631" s="29">
        <f t="shared" si="83"/>
        <v>0</v>
      </c>
      <c r="K631" s="26">
        <f t="shared" si="84"/>
        <v>0</v>
      </c>
      <c r="L631" s="29">
        <f t="shared" si="84"/>
        <v>0</v>
      </c>
      <c r="M631" s="23" t="s">
        <v>1907</v>
      </c>
      <c r="N631" s="2" t="s">
        <v>697</v>
      </c>
      <c r="O631" s="2" t="s">
        <v>1908</v>
      </c>
      <c r="P631" s="2" t="s">
        <v>65</v>
      </c>
      <c r="Q631" s="2" t="s">
        <v>66</v>
      </c>
      <c r="R631" s="2" t="s">
        <v>66</v>
      </c>
      <c r="S631" s="3"/>
      <c r="T631" s="3"/>
      <c r="U631" s="3"/>
      <c r="V631" s="3">
        <v>1</v>
      </c>
      <c r="W631" s="3"/>
      <c r="X631" s="3"/>
      <c r="Y631" s="3"/>
      <c r="Z631" s="3"/>
      <c r="AA631" s="3"/>
      <c r="AB631" s="3"/>
      <c r="AC631" s="3"/>
      <c r="AD631" s="3"/>
      <c r="AE631" s="3"/>
      <c r="AF631" s="3"/>
      <c r="AG631" s="3"/>
      <c r="AH631" s="3"/>
      <c r="AI631" s="3"/>
      <c r="AJ631" s="3"/>
      <c r="AK631" s="3"/>
      <c r="AL631" s="3"/>
      <c r="AM631" s="3"/>
      <c r="AN631" s="3"/>
      <c r="AO631" s="3"/>
      <c r="AP631" s="3"/>
      <c r="AQ631" s="3"/>
      <c r="AR631" s="3"/>
      <c r="AS631" s="3"/>
      <c r="AT631" s="3"/>
      <c r="AU631" s="3"/>
      <c r="AV631" s="2" t="s">
        <v>52</v>
      </c>
      <c r="AW631" s="2" t="s">
        <v>1909</v>
      </c>
      <c r="AX631" s="2" t="s">
        <v>52</v>
      </c>
      <c r="AY631" s="2" t="s">
        <v>52</v>
      </c>
      <c r="AZ631" s="2" t="s">
        <v>52</v>
      </c>
    </row>
    <row r="632" spans="1:52" ht="30" customHeight="1" x14ac:dyDescent="0.3">
      <c r="A632" s="23" t="s">
        <v>1910</v>
      </c>
      <c r="B632" s="23" t="s">
        <v>1911</v>
      </c>
      <c r="C632" s="23" t="s">
        <v>70</v>
      </c>
      <c r="D632" s="24">
        <v>3.9049999999999998</v>
      </c>
      <c r="E632" s="26">
        <f>일위대가목록!E198</f>
        <v>0</v>
      </c>
      <c r="F632" s="29">
        <f t="shared" si="81"/>
        <v>0</v>
      </c>
      <c r="G632" s="26">
        <f>일위대가목록!F198</f>
        <v>0</v>
      </c>
      <c r="H632" s="29">
        <f t="shared" si="82"/>
        <v>0</v>
      </c>
      <c r="I632" s="26">
        <f>일위대가목록!G198</f>
        <v>0</v>
      </c>
      <c r="J632" s="29">
        <f t="shared" si="83"/>
        <v>0</v>
      </c>
      <c r="K632" s="26">
        <f t="shared" si="84"/>
        <v>0</v>
      </c>
      <c r="L632" s="29">
        <f t="shared" si="84"/>
        <v>0</v>
      </c>
      <c r="M632" s="23" t="s">
        <v>1912</v>
      </c>
      <c r="N632" s="2" t="s">
        <v>697</v>
      </c>
      <c r="O632" s="2" t="s">
        <v>1913</v>
      </c>
      <c r="P632" s="2" t="s">
        <v>65</v>
      </c>
      <c r="Q632" s="2" t="s">
        <v>66</v>
      </c>
      <c r="R632" s="2" t="s">
        <v>66</v>
      </c>
      <c r="S632" s="3"/>
      <c r="T632" s="3"/>
      <c r="U632" s="3"/>
      <c r="V632" s="3">
        <v>1</v>
      </c>
      <c r="W632" s="3"/>
      <c r="X632" s="3"/>
      <c r="Y632" s="3"/>
      <c r="Z632" s="3"/>
      <c r="AA632" s="3"/>
      <c r="AB632" s="3"/>
      <c r="AC632" s="3"/>
      <c r="AD632" s="3"/>
      <c r="AE632" s="3"/>
      <c r="AF632" s="3"/>
      <c r="AG632" s="3"/>
      <c r="AH632" s="3"/>
      <c r="AI632" s="3"/>
      <c r="AJ632" s="3"/>
      <c r="AK632" s="3"/>
      <c r="AL632" s="3"/>
      <c r="AM632" s="3"/>
      <c r="AN632" s="3"/>
      <c r="AO632" s="3"/>
      <c r="AP632" s="3"/>
      <c r="AQ632" s="3"/>
      <c r="AR632" s="3"/>
      <c r="AS632" s="3"/>
      <c r="AT632" s="3"/>
      <c r="AU632" s="3"/>
      <c r="AV632" s="2" t="s">
        <v>52</v>
      </c>
      <c r="AW632" s="2" t="s">
        <v>1914</v>
      </c>
      <c r="AX632" s="2" t="s">
        <v>52</v>
      </c>
      <c r="AY632" s="2" t="s">
        <v>52</v>
      </c>
      <c r="AZ632" s="2" t="s">
        <v>52</v>
      </c>
    </row>
    <row r="633" spans="1:52" ht="30" customHeight="1" x14ac:dyDescent="0.3">
      <c r="A633" s="23" t="s">
        <v>996</v>
      </c>
      <c r="B633" s="23" t="s">
        <v>997</v>
      </c>
      <c r="C633" s="23" t="s">
        <v>62</v>
      </c>
      <c r="D633" s="24">
        <v>111.63800000000001</v>
      </c>
      <c r="E633" s="26">
        <f>일위대가목록!E149</f>
        <v>0</v>
      </c>
      <c r="F633" s="29">
        <f t="shared" si="81"/>
        <v>0</v>
      </c>
      <c r="G633" s="26">
        <f>일위대가목록!F149</f>
        <v>0</v>
      </c>
      <c r="H633" s="29">
        <f t="shared" si="82"/>
        <v>0</v>
      </c>
      <c r="I633" s="26">
        <f>일위대가목록!G149</f>
        <v>0</v>
      </c>
      <c r="J633" s="29">
        <f t="shared" si="83"/>
        <v>0</v>
      </c>
      <c r="K633" s="26">
        <f t="shared" si="84"/>
        <v>0</v>
      </c>
      <c r="L633" s="29">
        <f t="shared" si="84"/>
        <v>0</v>
      </c>
      <c r="M633" s="23" t="s">
        <v>998</v>
      </c>
      <c r="N633" s="2" t="s">
        <v>697</v>
      </c>
      <c r="O633" s="2" t="s">
        <v>999</v>
      </c>
      <c r="P633" s="2" t="s">
        <v>65</v>
      </c>
      <c r="Q633" s="2" t="s">
        <v>66</v>
      </c>
      <c r="R633" s="2" t="s">
        <v>66</v>
      </c>
      <c r="S633" s="3"/>
      <c r="T633" s="3"/>
      <c r="U633" s="3"/>
      <c r="V633" s="3">
        <v>1</v>
      </c>
      <c r="W633" s="3"/>
      <c r="X633" s="3"/>
      <c r="Y633" s="3"/>
      <c r="Z633" s="3"/>
      <c r="AA633" s="3"/>
      <c r="AB633" s="3"/>
      <c r="AC633" s="3"/>
      <c r="AD633" s="3"/>
      <c r="AE633" s="3"/>
      <c r="AF633" s="3"/>
      <c r="AG633" s="3"/>
      <c r="AH633" s="3"/>
      <c r="AI633" s="3"/>
      <c r="AJ633" s="3"/>
      <c r="AK633" s="3"/>
      <c r="AL633" s="3"/>
      <c r="AM633" s="3"/>
      <c r="AN633" s="3"/>
      <c r="AO633" s="3"/>
      <c r="AP633" s="3"/>
      <c r="AQ633" s="3"/>
      <c r="AR633" s="3"/>
      <c r="AS633" s="3"/>
      <c r="AT633" s="3"/>
      <c r="AU633" s="3"/>
      <c r="AV633" s="2" t="s">
        <v>52</v>
      </c>
      <c r="AW633" s="2" t="s">
        <v>1915</v>
      </c>
      <c r="AX633" s="2" t="s">
        <v>52</v>
      </c>
      <c r="AY633" s="2" t="s">
        <v>52</v>
      </c>
      <c r="AZ633" s="2" t="s">
        <v>52</v>
      </c>
    </row>
    <row r="634" spans="1:52" ht="30" customHeight="1" x14ac:dyDescent="0.3">
      <c r="A634" s="23" t="s">
        <v>1394</v>
      </c>
      <c r="B634" s="23" t="s">
        <v>1916</v>
      </c>
      <c r="C634" s="23" t="s">
        <v>949</v>
      </c>
      <c r="D634" s="24">
        <v>1</v>
      </c>
      <c r="E634" s="26">
        <f>TRUNC(SUMIF(V629:V634, RIGHTB(O634, 1), L629:L634)*U634, 2)</f>
        <v>0</v>
      </c>
      <c r="F634" s="29">
        <f t="shared" si="81"/>
        <v>0</v>
      </c>
      <c r="G634" s="26">
        <v>0</v>
      </c>
      <c r="H634" s="29">
        <f t="shared" si="82"/>
        <v>0</v>
      </c>
      <c r="I634" s="26">
        <v>0</v>
      </c>
      <c r="J634" s="29">
        <f t="shared" si="83"/>
        <v>0</v>
      </c>
      <c r="K634" s="26">
        <f t="shared" si="84"/>
        <v>0</v>
      </c>
      <c r="L634" s="29">
        <f t="shared" si="84"/>
        <v>0</v>
      </c>
      <c r="M634" s="23" t="s">
        <v>52</v>
      </c>
      <c r="N634" s="2" t="s">
        <v>697</v>
      </c>
      <c r="O634" s="2" t="s">
        <v>1360</v>
      </c>
      <c r="P634" s="2" t="s">
        <v>66</v>
      </c>
      <c r="Q634" s="2" t="s">
        <v>66</v>
      </c>
      <c r="R634" s="2" t="s">
        <v>66</v>
      </c>
      <c r="S634" s="3">
        <v>3</v>
      </c>
      <c r="T634" s="3">
        <v>0</v>
      </c>
      <c r="U634" s="3">
        <v>0.2</v>
      </c>
      <c r="V634" s="3"/>
      <c r="W634" s="3"/>
      <c r="X634" s="3"/>
      <c r="Y634" s="3"/>
      <c r="Z634" s="3"/>
      <c r="AA634" s="3"/>
      <c r="AB634" s="3"/>
      <c r="AC634" s="3"/>
      <c r="AD634" s="3"/>
      <c r="AE634" s="3"/>
      <c r="AF634" s="3"/>
      <c r="AG634" s="3"/>
      <c r="AH634" s="3"/>
      <c r="AI634" s="3"/>
      <c r="AJ634" s="3"/>
      <c r="AK634" s="3"/>
      <c r="AL634" s="3"/>
      <c r="AM634" s="3"/>
      <c r="AN634" s="3"/>
      <c r="AO634" s="3"/>
      <c r="AP634" s="3"/>
      <c r="AQ634" s="3"/>
      <c r="AR634" s="3"/>
      <c r="AS634" s="3"/>
      <c r="AT634" s="3"/>
      <c r="AU634" s="3"/>
      <c r="AV634" s="2" t="s">
        <v>52</v>
      </c>
      <c r="AW634" s="2" t="s">
        <v>1917</v>
      </c>
      <c r="AX634" s="2" t="s">
        <v>52</v>
      </c>
      <c r="AY634" s="2" t="s">
        <v>52</v>
      </c>
      <c r="AZ634" s="2" t="s">
        <v>52</v>
      </c>
    </row>
    <row r="635" spans="1:52" ht="30" customHeight="1" x14ac:dyDescent="0.3">
      <c r="A635" s="23" t="s">
        <v>979</v>
      </c>
      <c r="B635" s="23" t="s">
        <v>52</v>
      </c>
      <c r="C635" s="23" t="s">
        <v>52</v>
      </c>
      <c r="D635" s="24"/>
      <c r="E635" s="26"/>
      <c r="F635" s="29">
        <f>TRUNC(SUMIF(N629:N634, N628, F629:F634),0)</f>
        <v>0</v>
      </c>
      <c r="G635" s="26"/>
      <c r="H635" s="29">
        <f>TRUNC(SUMIF(N629:N634, N628, H629:H634),0)</f>
        <v>0</v>
      </c>
      <c r="I635" s="26"/>
      <c r="J635" s="29">
        <f>TRUNC(SUMIF(N629:N634, N628, J629:J634),0)</f>
        <v>0</v>
      </c>
      <c r="K635" s="26"/>
      <c r="L635" s="29">
        <f>F635+H635+J635</f>
        <v>0</v>
      </c>
      <c r="M635" s="23" t="s">
        <v>52</v>
      </c>
      <c r="N635" s="2" t="s">
        <v>97</v>
      </c>
      <c r="O635" s="2" t="s">
        <v>97</v>
      </c>
      <c r="P635" s="2" t="s">
        <v>52</v>
      </c>
      <c r="Q635" s="2" t="s">
        <v>52</v>
      </c>
      <c r="R635" s="2" t="s">
        <v>52</v>
      </c>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3"/>
      <c r="AS635" s="3"/>
      <c r="AT635" s="3"/>
      <c r="AU635" s="3"/>
      <c r="AV635" s="2" t="s">
        <v>52</v>
      </c>
      <c r="AW635" s="2" t="s">
        <v>52</v>
      </c>
      <c r="AX635" s="2" t="s">
        <v>52</v>
      </c>
      <c r="AY635" s="2" t="s">
        <v>52</v>
      </c>
      <c r="AZ635" s="2" t="s">
        <v>52</v>
      </c>
    </row>
    <row r="636" spans="1:52" ht="30" customHeight="1" x14ac:dyDescent="0.3">
      <c r="A636" s="24"/>
      <c r="B636" s="24"/>
      <c r="C636" s="24"/>
      <c r="D636" s="24"/>
      <c r="E636" s="26"/>
      <c r="F636" s="29"/>
      <c r="G636" s="26"/>
      <c r="H636" s="29"/>
      <c r="I636" s="26"/>
      <c r="J636" s="29"/>
      <c r="K636" s="26"/>
      <c r="L636" s="29"/>
      <c r="M636" s="24"/>
    </row>
    <row r="637" spans="1:52" ht="30" customHeight="1" x14ac:dyDescent="0.3">
      <c r="A637" s="20" t="s">
        <v>1918</v>
      </c>
      <c r="B637" s="21"/>
      <c r="C637" s="21"/>
      <c r="D637" s="21"/>
      <c r="E637" s="25"/>
      <c r="F637" s="28"/>
      <c r="G637" s="25"/>
      <c r="H637" s="28"/>
      <c r="I637" s="25"/>
      <c r="J637" s="28"/>
      <c r="K637" s="25"/>
      <c r="L637" s="28"/>
      <c r="M637" s="22"/>
      <c r="N637" s="1" t="s">
        <v>701</v>
      </c>
    </row>
    <row r="638" spans="1:52" ht="30" customHeight="1" x14ac:dyDescent="0.3">
      <c r="A638" s="23" t="s">
        <v>1897</v>
      </c>
      <c r="B638" s="23" t="s">
        <v>52</v>
      </c>
      <c r="C638" s="23" t="s">
        <v>70</v>
      </c>
      <c r="D638" s="24">
        <v>1.732</v>
      </c>
      <c r="E638" s="26">
        <f>일위대가목록!E195</f>
        <v>0</v>
      </c>
      <c r="F638" s="29">
        <f t="shared" ref="F638:F643" si="85">TRUNC(E638*D638,1)</f>
        <v>0</v>
      </c>
      <c r="G638" s="26">
        <f>일위대가목록!F195</f>
        <v>0</v>
      </c>
      <c r="H638" s="29">
        <f t="shared" ref="H638:H643" si="86">TRUNC(G638*D638,1)</f>
        <v>0</v>
      </c>
      <c r="I638" s="26">
        <f>일위대가목록!G195</f>
        <v>0</v>
      </c>
      <c r="J638" s="29">
        <f t="shared" ref="J638:J643" si="87">TRUNC(I638*D638,1)</f>
        <v>0</v>
      </c>
      <c r="K638" s="26">
        <f t="shared" ref="K638:L643" si="88">TRUNC(E638+G638+I638,1)</f>
        <v>0</v>
      </c>
      <c r="L638" s="29">
        <f t="shared" si="88"/>
        <v>0</v>
      </c>
      <c r="M638" s="23" t="s">
        <v>1898</v>
      </c>
      <c r="N638" s="2" t="s">
        <v>701</v>
      </c>
      <c r="O638" s="2" t="s">
        <v>1899</v>
      </c>
      <c r="P638" s="2" t="s">
        <v>65</v>
      </c>
      <c r="Q638" s="2" t="s">
        <v>66</v>
      </c>
      <c r="R638" s="2" t="s">
        <v>66</v>
      </c>
      <c r="S638" s="3"/>
      <c r="T638" s="3"/>
      <c r="U638" s="3"/>
      <c r="V638" s="3">
        <v>1</v>
      </c>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c r="AU638" s="3"/>
      <c r="AV638" s="2" t="s">
        <v>52</v>
      </c>
      <c r="AW638" s="2" t="s">
        <v>1919</v>
      </c>
      <c r="AX638" s="2" t="s">
        <v>52</v>
      </c>
      <c r="AY638" s="2" t="s">
        <v>52</v>
      </c>
      <c r="AZ638" s="2" t="s">
        <v>52</v>
      </c>
    </row>
    <row r="639" spans="1:52" ht="30" customHeight="1" x14ac:dyDescent="0.3">
      <c r="A639" s="23" t="s">
        <v>1901</v>
      </c>
      <c r="B639" s="23" t="s">
        <v>1902</v>
      </c>
      <c r="C639" s="23" t="s">
        <v>70</v>
      </c>
      <c r="D639" s="24">
        <v>2.9169999999999998</v>
      </c>
      <c r="E639" s="26">
        <f>일위대가목록!E196</f>
        <v>0</v>
      </c>
      <c r="F639" s="29">
        <f t="shared" si="85"/>
        <v>0</v>
      </c>
      <c r="G639" s="26">
        <f>일위대가목록!F196</f>
        <v>0</v>
      </c>
      <c r="H639" s="29">
        <f t="shared" si="86"/>
        <v>0</v>
      </c>
      <c r="I639" s="26">
        <f>일위대가목록!G196</f>
        <v>0</v>
      </c>
      <c r="J639" s="29">
        <f t="shared" si="87"/>
        <v>0</v>
      </c>
      <c r="K639" s="26">
        <f t="shared" si="88"/>
        <v>0</v>
      </c>
      <c r="L639" s="29">
        <f t="shared" si="88"/>
        <v>0</v>
      </c>
      <c r="M639" s="23" t="s">
        <v>1903</v>
      </c>
      <c r="N639" s="2" t="s">
        <v>701</v>
      </c>
      <c r="O639" s="2" t="s">
        <v>1904</v>
      </c>
      <c r="P639" s="2" t="s">
        <v>65</v>
      </c>
      <c r="Q639" s="2" t="s">
        <v>66</v>
      </c>
      <c r="R639" s="2" t="s">
        <v>66</v>
      </c>
      <c r="S639" s="3"/>
      <c r="T639" s="3"/>
      <c r="U639" s="3"/>
      <c r="V639" s="3">
        <v>1</v>
      </c>
      <c r="W639" s="3"/>
      <c r="X639" s="3"/>
      <c r="Y639" s="3"/>
      <c r="Z639" s="3"/>
      <c r="AA639" s="3"/>
      <c r="AB639" s="3"/>
      <c r="AC639" s="3"/>
      <c r="AD639" s="3"/>
      <c r="AE639" s="3"/>
      <c r="AF639" s="3"/>
      <c r="AG639" s="3"/>
      <c r="AH639" s="3"/>
      <c r="AI639" s="3"/>
      <c r="AJ639" s="3"/>
      <c r="AK639" s="3"/>
      <c r="AL639" s="3"/>
      <c r="AM639" s="3"/>
      <c r="AN639" s="3"/>
      <c r="AO639" s="3"/>
      <c r="AP639" s="3"/>
      <c r="AQ639" s="3"/>
      <c r="AR639" s="3"/>
      <c r="AS639" s="3"/>
      <c r="AT639" s="3"/>
      <c r="AU639" s="3"/>
      <c r="AV639" s="2" t="s">
        <v>52</v>
      </c>
      <c r="AW639" s="2" t="s">
        <v>1920</v>
      </c>
      <c r="AX639" s="2" t="s">
        <v>52</v>
      </c>
      <c r="AY639" s="2" t="s">
        <v>52</v>
      </c>
      <c r="AZ639" s="2" t="s">
        <v>52</v>
      </c>
    </row>
    <row r="640" spans="1:52" ht="30" customHeight="1" x14ac:dyDescent="0.3">
      <c r="A640" s="23" t="s">
        <v>1901</v>
      </c>
      <c r="B640" s="23" t="s">
        <v>1906</v>
      </c>
      <c r="C640" s="23" t="s">
        <v>70</v>
      </c>
      <c r="D640" s="24">
        <v>1.0509999999999999</v>
      </c>
      <c r="E640" s="26">
        <f>일위대가목록!E197</f>
        <v>0</v>
      </c>
      <c r="F640" s="29">
        <f t="shared" si="85"/>
        <v>0</v>
      </c>
      <c r="G640" s="26">
        <f>일위대가목록!F197</f>
        <v>0</v>
      </c>
      <c r="H640" s="29">
        <f t="shared" si="86"/>
        <v>0</v>
      </c>
      <c r="I640" s="26">
        <f>일위대가목록!G197</f>
        <v>0</v>
      </c>
      <c r="J640" s="29">
        <f t="shared" si="87"/>
        <v>0</v>
      </c>
      <c r="K640" s="26">
        <f t="shared" si="88"/>
        <v>0</v>
      </c>
      <c r="L640" s="29">
        <f t="shared" si="88"/>
        <v>0</v>
      </c>
      <c r="M640" s="23" t="s">
        <v>1907</v>
      </c>
      <c r="N640" s="2" t="s">
        <v>701</v>
      </c>
      <c r="O640" s="2" t="s">
        <v>1908</v>
      </c>
      <c r="P640" s="2" t="s">
        <v>65</v>
      </c>
      <c r="Q640" s="2" t="s">
        <v>66</v>
      </c>
      <c r="R640" s="2" t="s">
        <v>66</v>
      </c>
      <c r="S640" s="3"/>
      <c r="T640" s="3"/>
      <c r="U640" s="3"/>
      <c r="V640" s="3">
        <v>1</v>
      </c>
      <c r="W640" s="3"/>
      <c r="X640" s="3"/>
      <c r="Y640" s="3"/>
      <c r="Z640" s="3"/>
      <c r="AA640" s="3"/>
      <c r="AB640" s="3"/>
      <c r="AC640" s="3"/>
      <c r="AD640" s="3"/>
      <c r="AE640" s="3"/>
      <c r="AF640" s="3"/>
      <c r="AG640" s="3"/>
      <c r="AH640" s="3"/>
      <c r="AI640" s="3"/>
      <c r="AJ640" s="3"/>
      <c r="AK640" s="3"/>
      <c r="AL640" s="3"/>
      <c r="AM640" s="3"/>
      <c r="AN640" s="3"/>
      <c r="AO640" s="3"/>
      <c r="AP640" s="3"/>
      <c r="AQ640" s="3"/>
      <c r="AR640" s="3"/>
      <c r="AS640" s="3"/>
      <c r="AT640" s="3"/>
      <c r="AU640" s="3"/>
      <c r="AV640" s="2" t="s">
        <v>52</v>
      </c>
      <c r="AW640" s="2" t="s">
        <v>1921</v>
      </c>
      <c r="AX640" s="2" t="s">
        <v>52</v>
      </c>
      <c r="AY640" s="2" t="s">
        <v>52</v>
      </c>
      <c r="AZ640" s="2" t="s">
        <v>52</v>
      </c>
    </row>
    <row r="641" spans="1:52" ht="30" customHeight="1" x14ac:dyDescent="0.3">
      <c r="A641" s="23" t="s">
        <v>1910</v>
      </c>
      <c r="B641" s="23" t="s">
        <v>1911</v>
      </c>
      <c r="C641" s="23" t="s">
        <v>70</v>
      </c>
      <c r="D641" s="24">
        <v>1.5229999999999999</v>
      </c>
      <c r="E641" s="26">
        <f>일위대가목록!E198</f>
        <v>0</v>
      </c>
      <c r="F641" s="29">
        <f t="shared" si="85"/>
        <v>0</v>
      </c>
      <c r="G641" s="26">
        <f>일위대가목록!F198</f>
        <v>0</v>
      </c>
      <c r="H641" s="29">
        <f t="shared" si="86"/>
        <v>0</v>
      </c>
      <c r="I641" s="26">
        <f>일위대가목록!G198</f>
        <v>0</v>
      </c>
      <c r="J641" s="29">
        <f t="shared" si="87"/>
        <v>0</v>
      </c>
      <c r="K641" s="26">
        <f t="shared" si="88"/>
        <v>0</v>
      </c>
      <c r="L641" s="29">
        <f t="shared" si="88"/>
        <v>0</v>
      </c>
      <c r="M641" s="23" t="s">
        <v>1912</v>
      </c>
      <c r="N641" s="2" t="s">
        <v>701</v>
      </c>
      <c r="O641" s="2" t="s">
        <v>1913</v>
      </c>
      <c r="P641" s="2" t="s">
        <v>65</v>
      </c>
      <c r="Q641" s="2" t="s">
        <v>66</v>
      </c>
      <c r="R641" s="2" t="s">
        <v>66</v>
      </c>
      <c r="S641" s="3"/>
      <c r="T641" s="3"/>
      <c r="U641" s="3"/>
      <c r="V641" s="3">
        <v>1</v>
      </c>
      <c r="W641" s="3"/>
      <c r="X641" s="3"/>
      <c r="Y641" s="3"/>
      <c r="Z641" s="3"/>
      <c r="AA641" s="3"/>
      <c r="AB641" s="3"/>
      <c r="AC641" s="3"/>
      <c r="AD641" s="3"/>
      <c r="AE641" s="3"/>
      <c r="AF641" s="3"/>
      <c r="AG641" s="3"/>
      <c r="AH641" s="3"/>
      <c r="AI641" s="3"/>
      <c r="AJ641" s="3"/>
      <c r="AK641" s="3"/>
      <c r="AL641" s="3"/>
      <c r="AM641" s="3"/>
      <c r="AN641" s="3"/>
      <c r="AO641" s="3"/>
      <c r="AP641" s="3"/>
      <c r="AQ641" s="3"/>
      <c r="AR641" s="3"/>
      <c r="AS641" s="3"/>
      <c r="AT641" s="3"/>
      <c r="AU641" s="3"/>
      <c r="AV641" s="2" t="s">
        <v>52</v>
      </c>
      <c r="AW641" s="2" t="s">
        <v>1922</v>
      </c>
      <c r="AX641" s="2" t="s">
        <v>52</v>
      </c>
      <c r="AY641" s="2" t="s">
        <v>52</v>
      </c>
      <c r="AZ641" s="2" t="s">
        <v>52</v>
      </c>
    </row>
    <row r="642" spans="1:52" ht="30" customHeight="1" x14ac:dyDescent="0.3">
      <c r="A642" s="23" t="s">
        <v>996</v>
      </c>
      <c r="B642" s="23" t="s">
        <v>997</v>
      </c>
      <c r="C642" s="23" t="s">
        <v>62</v>
      </c>
      <c r="D642" s="24">
        <v>28.359000000000002</v>
      </c>
      <c r="E642" s="26">
        <f>일위대가목록!E149</f>
        <v>0</v>
      </c>
      <c r="F642" s="29">
        <f t="shared" si="85"/>
        <v>0</v>
      </c>
      <c r="G642" s="26">
        <f>일위대가목록!F149</f>
        <v>0</v>
      </c>
      <c r="H642" s="29">
        <f t="shared" si="86"/>
        <v>0</v>
      </c>
      <c r="I642" s="26">
        <f>일위대가목록!G149</f>
        <v>0</v>
      </c>
      <c r="J642" s="29">
        <f t="shared" si="87"/>
        <v>0</v>
      </c>
      <c r="K642" s="26">
        <f t="shared" si="88"/>
        <v>0</v>
      </c>
      <c r="L642" s="29">
        <f t="shared" si="88"/>
        <v>0</v>
      </c>
      <c r="M642" s="23" t="s">
        <v>998</v>
      </c>
      <c r="N642" s="2" t="s">
        <v>701</v>
      </c>
      <c r="O642" s="2" t="s">
        <v>999</v>
      </c>
      <c r="P642" s="2" t="s">
        <v>65</v>
      </c>
      <c r="Q642" s="2" t="s">
        <v>66</v>
      </c>
      <c r="R642" s="2" t="s">
        <v>66</v>
      </c>
      <c r="S642" s="3"/>
      <c r="T642" s="3"/>
      <c r="U642" s="3"/>
      <c r="V642" s="3">
        <v>1</v>
      </c>
      <c r="W642" s="3"/>
      <c r="X642" s="3"/>
      <c r="Y642" s="3"/>
      <c r="Z642" s="3"/>
      <c r="AA642" s="3"/>
      <c r="AB642" s="3"/>
      <c r="AC642" s="3"/>
      <c r="AD642" s="3"/>
      <c r="AE642" s="3"/>
      <c r="AF642" s="3"/>
      <c r="AG642" s="3"/>
      <c r="AH642" s="3"/>
      <c r="AI642" s="3"/>
      <c r="AJ642" s="3"/>
      <c r="AK642" s="3"/>
      <c r="AL642" s="3"/>
      <c r="AM642" s="3"/>
      <c r="AN642" s="3"/>
      <c r="AO642" s="3"/>
      <c r="AP642" s="3"/>
      <c r="AQ642" s="3"/>
      <c r="AR642" s="3"/>
      <c r="AS642" s="3"/>
      <c r="AT642" s="3"/>
      <c r="AU642" s="3"/>
      <c r="AV642" s="2" t="s">
        <v>52</v>
      </c>
      <c r="AW642" s="2" t="s">
        <v>1923</v>
      </c>
      <c r="AX642" s="2" t="s">
        <v>52</v>
      </c>
      <c r="AY642" s="2" t="s">
        <v>52</v>
      </c>
      <c r="AZ642" s="2" t="s">
        <v>52</v>
      </c>
    </row>
    <row r="643" spans="1:52" ht="30" customHeight="1" x14ac:dyDescent="0.3">
      <c r="A643" s="23" t="s">
        <v>1394</v>
      </c>
      <c r="B643" s="23" t="s">
        <v>1916</v>
      </c>
      <c r="C643" s="23" t="s">
        <v>949</v>
      </c>
      <c r="D643" s="24">
        <v>1</v>
      </c>
      <c r="E643" s="26">
        <f>TRUNC(SUMIF(V638:V643, RIGHTB(O643, 1), L638:L643)*U643, 2)</f>
        <v>0</v>
      </c>
      <c r="F643" s="29">
        <f t="shared" si="85"/>
        <v>0</v>
      </c>
      <c r="G643" s="26">
        <v>0</v>
      </c>
      <c r="H643" s="29">
        <f t="shared" si="86"/>
        <v>0</v>
      </c>
      <c r="I643" s="26">
        <v>0</v>
      </c>
      <c r="J643" s="29">
        <f t="shared" si="87"/>
        <v>0</v>
      </c>
      <c r="K643" s="26">
        <f t="shared" si="88"/>
        <v>0</v>
      </c>
      <c r="L643" s="29">
        <f t="shared" si="88"/>
        <v>0</v>
      </c>
      <c r="M643" s="23" t="s">
        <v>52</v>
      </c>
      <c r="N643" s="2" t="s">
        <v>701</v>
      </c>
      <c r="O643" s="2" t="s">
        <v>1360</v>
      </c>
      <c r="P643" s="2" t="s">
        <v>66</v>
      </c>
      <c r="Q643" s="2" t="s">
        <v>66</v>
      </c>
      <c r="R643" s="2" t="s">
        <v>66</v>
      </c>
      <c r="S643" s="3">
        <v>3</v>
      </c>
      <c r="T643" s="3">
        <v>0</v>
      </c>
      <c r="U643" s="3">
        <v>0.2</v>
      </c>
      <c r="V643" s="3"/>
      <c r="W643" s="3"/>
      <c r="X643" s="3"/>
      <c r="Y643" s="3"/>
      <c r="Z643" s="3"/>
      <c r="AA643" s="3"/>
      <c r="AB643" s="3"/>
      <c r="AC643" s="3"/>
      <c r="AD643" s="3"/>
      <c r="AE643" s="3"/>
      <c r="AF643" s="3"/>
      <c r="AG643" s="3"/>
      <c r="AH643" s="3"/>
      <c r="AI643" s="3"/>
      <c r="AJ643" s="3"/>
      <c r="AK643" s="3"/>
      <c r="AL643" s="3"/>
      <c r="AM643" s="3"/>
      <c r="AN643" s="3"/>
      <c r="AO643" s="3"/>
      <c r="AP643" s="3"/>
      <c r="AQ643" s="3"/>
      <c r="AR643" s="3"/>
      <c r="AS643" s="3"/>
      <c r="AT643" s="3"/>
      <c r="AU643" s="3"/>
      <c r="AV643" s="2" t="s">
        <v>52</v>
      </c>
      <c r="AW643" s="2" t="s">
        <v>1924</v>
      </c>
      <c r="AX643" s="2" t="s">
        <v>52</v>
      </c>
      <c r="AY643" s="2" t="s">
        <v>52</v>
      </c>
      <c r="AZ643" s="2" t="s">
        <v>52</v>
      </c>
    </row>
    <row r="644" spans="1:52" ht="30" customHeight="1" x14ac:dyDescent="0.3">
      <c r="A644" s="23" t="s">
        <v>979</v>
      </c>
      <c r="B644" s="23" t="s">
        <v>52</v>
      </c>
      <c r="C644" s="23" t="s">
        <v>52</v>
      </c>
      <c r="D644" s="24"/>
      <c r="E644" s="26"/>
      <c r="F644" s="29">
        <f>TRUNC(SUMIF(N638:N643, N637, F638:F643),0)</f>
        <v>0</v>
      </c>
      <c r="G644" s="26"/>
      <c r="H644" s="29">
        <f>TRUNC(SUMIF(N638:N643, N637, H638:H643),0)</f>
        <v>0</v>
      </c>
      <c r="I644" s="26"/>
      <c r="J644" s="29">
        <f>TRUNC(SUMIF(N638:N643, N637, J638:J643),0)</f>
        <v>0</v>
      </c>
      <c r="K644" s="26"/>
      <c r="L644" s="29">
        <f>F644+H644+J644</f>
        <v>0</v>
      </c>
      <c r="M644" s="23" t="s">
        <v>52</v>
      </c>
      <c r="N644" s="2" t="s">
        <v>97</v>
      </c>
      <c r="O644" s="2" t="s">
        <v>97</v>
      </c>
      <c r="P644" s="2" t="s">
        <v>52</v>
      </c>
      <c r="Q644" s="2" t="s">
        <v>52</v>
      </c>
      <c r="R644" s="2" t="s">
        <v>52</v>
      </c>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3"/>
      <c r="AS644" s="3"/>
      <c r="AT644" s="3"/>
      <c r="AU644" s="3"/>
      <c r="AV644" s="2" t="s">
        <v>52</v>
      </c>
      <c r="AW644" s="2" t="s">
        <v>52</v>
      </c>
      <c r="AX644" s="2" t="s">
        <v>52</v>
      </c>
      <c r="AY644" s="2" t="s">
        <v>52</v>
      </c>
      <c r="AZ644" s="2" t="s">
        <v>52</v>
      </c>
    </row>
    <row r="645" spans="1:52" ht="30" customHeight="1" x14ac:dyDescent="0.3">
      <c r="A645" s="24"/>
      <c r="B645" s="24"/>
      <c r="C645" s="24"/>
      <c r="D645" s="24"/>
      <c r="E645" s="26"/>
      <c r="F645" s="29"/>
      <c r="G645" s="26"/>
      <c r="H645" s="29"/>
      <c r="I645" s="26"/>
      <c r="J645" s="29"/>
      <c r="K645" s="26"/>
      <c r="L645" s="29"/>
      <c r="M645" s="24"/>
    </row>
    <row r="646" spans="1:52" ht="30" customHeight="1" x14ac:dyDescent="0.3">
      <c r="A646" s="20" t="s">
        <v>1925</v>
      </c>
      <c r="B646" s="21"/>
      <c r="C646" s="21"/>
      <c r="D646" s="21"/>
      <c r="E646" s="25"/>
      <c r="F646" s="28"/>
      <c r="G646" s="25"/>
      <c r="H646" s="28"/>
      <c r="I646" s="25"/>
      <c r="J646" s="28"/>
      <c r="K646" s="25"/>
      <c r="L646" s="28"/>
      <c r="M646" s="22"/>
      <c r="N646" s="1" t="s">
        <v>705</v>
      </c>
    </row>
    <row r="647" spans="1:52" ht="30" customHeight="1" x14ac:dyDescent="0.3">
      <c r="A647" s="23" t="s">
        <v>1897</v>
      </c>
      <c r="B647" s="23" t="s">
        <v>52</v>
      </c>
      <c r="C647" s="23" t="s">
        <v>70</v>
      </c>
      <c r="D647" s="24">
        <v>0.93500000000000005</v>
      </c>
      <c r="E647" s="26">
        <f>일위대가목록!E195</f>
        <v>0</v>
      </c>
      <c r="F647" s="29">
        <f t="shared" ref="F647:F652" si="89">TRUNC(E647*D647,1)</f>
        <v>0</v>
      </c>
      <c r="G647" s="26">
        <f>일위대가목록!F195</f>
        <v>0</v>
      </c>
      <c r="H647" s="29">
        <f t="shared" ref="H647:H652" si="90">TRUNC(G647*D647,1)</f>
        <v>0</v>
      </c>
      <c r="I647" s="26">
        <f>일위대가목록!G195</f>
        <v>0</v>
      </c>
      <c r="J647" s="29">
        <f t="shared" ref="J647:J652" si="91">TRUNC(I647*D647,1)</f>
        <v>0</v>
      </c>
      <c r="K647" s="26">
        <f t="shared" ref="K647:L652" si="92">TRUNC(E647+G647+I647,1)</f>
        <v>0</v>
      </c>
      <c r="L647" s="29">
        <f t="shared" si="92"/>
        <v>0</v>
      </c>
      <c r="M647" s="23" t="s">
        <v>1898</v>
      </c>
      <c r="N647" s="2" t="s">
        <v>705</v>
      </c>
      <c r="O647" s="2" t="s">
        <v>1899</v>
      </c>
      <c r="P647" s="2" t="s">
        <v>65</v>
      </c>
      <c r="Q647" s="2" t="s">
        <v>66</v>
      </c>
      <c r="R647" s="2" t="s">
        <v>66</v>
      </c>
      <c r="S647" s="3"/>
      <c r="T647" s="3"/>
      <c r="U647" s="3"/>
      <c r="V647" s="3">
        <v>1</v>
      </c>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2" t="s">
        <v>52</v>
      </c>
      <c r="AW647" s="2" t="s">
        <v>1926</v>
      </c>
      <c r="AX647" s="2" t="s">
        <v>52</v>
      </c>
      <c r="AY647" s="2" t="s">
        <v>52</v>
      </c>
      <c r="AZ647" s="2" t="s">
        <v>52</v>
      </c>
    </row>
    <row r="648" spans="1:52" ht="30" customHeight="1" x14ac:dyDescent="0.3">
      <c r="A648" s="23" t="s">
        <v>1901</v>
      </c>
      <c r="B648" s="23" t="s">
        <v>1902</v>
      </c>
      <c r="C648" s="23" t="s">
        <v>70</v>
      </c>
      <c r="D648" s="24">
        <v>1.9019999999999999</v>
      </c>
      <c r="E648" s="26">
        <f>일위대가목록!E196</f>
        <v>0</v>
      </c>
      <c r="F648" s="29">
        <f t="shared" si="89"/>
        <v>0</v>
      </c>
      <c r="G648" s="26">
        <f>일위대가목록!F196</f>
        <v>0</v>
      </c>
      <c r="H648" s="29">
        <f t="shared" si="90"/>
        <v>0</v>
      </c>
      <c r="I648" s="26">
        <f>일위대가목록!G196</f>
        <v>0</v>
      </c>
      <c r="J648" s="29">
        <f t="shared" si="91"/>
        <v>0</v>
      </c>
      <c r="K648" s="26">
        <f t="shared" si="92"/>
        <v>0</v>
      </c>
      <c r="L648" s="29">
        <f t="shared" si="92"/>
        <v>0</v>
      </c>
      <c r="M648" s="23" t="s">
        <v>1903</v>
      </c>
      <c r="N648" s="2" t="s">
        <v>705</v>
      </c>
      <c r="O648" s="2" t="s">
        <v>1904</v>
      </c>
      <c r="P648" s="2" t="s">
        <v>65</v>
      </c>
      <c r="Q648" s="2" t="s">
        <v>66</v>
      </c>
      <c r="R648" s="2" t="s">
        <v>66</v>
      </c>
      <c r="S648" s="3"/>
      <c r="T648" s="3"/>
      <c r="U648" s="3"/>
      <c r="V648" s="3">
        <v>1</v>
      </c>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c r="AU648" s="3"/>
      <c r="AV648" s="2" t="s">
        <v>52</v>
      </c>
      <c r="AW648" s="2" t="s">
        <v>1927</v>
      </c>
      <c r="AX648" s="2" t="s">
        <v>52</v>
      </c>
      <c r="AY648" s="2" t="s">
        <v>52</v>
      </c>
      <c r="AZ648" s="2" t="s">
        <v>52</v>
      </c>
    </row>
    <row r="649" spans="1:52" ht="30" customHeight="1" x14ac:dyDescent="0.3">
      <c r="A649" s="23" t="s">
        <v>1901</v>
      </c>
      <c r="B649" s="23" t="s">
        <v>1906</v>
      </c>
      <c r="C649" s="23" t="s">
        <v>70</v>
      </c>
      <c r="D649" s="24">
        <v>0.89500000000000002</v>
      </c>
      <c r="E649" s="26">
        <f>일위대가목록!E197</f>
        <v>0</v>
      </c>
      <c r="F649" s="29">
        <f t="shared" si="89"/>
        <v>0</v>
      </c>
      <c r="G649" s="26">
        <f>일위대가목록!F197</f>
        <v>0</v>
      </c>
      <c r="H649" s="29">
        <f t="shared" si="90"/>
        <v>0</v>
      </c>
      <c r="I649" s="26">
        <f>일위대가목록!G197</f>
        <v>0</v>
      </c>
      <c r="J649" s="29">
        <f t="shared" si="91"/>
        <v>0</v>
      </c>
      <c r="K649" s="26">
        <f t="shared" si="92"/>
        <v>0</v>
      </c>
      <c r="L649" s="29">
        <f t="shared" si="92"/>
        <v>0</v>
      </c>
      <c r="M649" s="23" t="s">
        <v>1907</v>
      </c>
      <c r="N649" s="2" t="s">
        <v>705</v>
      </c>
      <c r="O649" s="2" t="s">
        <v>1908</v>
      </c>
      <c r="P649" s="2" t="s">
        <v>65</v>
      </c>
      <c r="Q649" s="2" t="s">
        <v>66</v>
      </c>
      <c r="R649" s="2" t="s">
        <v>66</v>
      </c>
      <c r="S649" s="3"/>
      <c r="T649" s="3"/>
      <c r="U649" s="3"/>
      <c r="V649" s="3">
        <v>1</v>
      </c>
      <c r="W649" s="3"/>
      <c r="X649" s="3"/>
      <c r="Y649" s="3"/>
      <c r="Z649" s="3"/>
      <c r="AA649" s="3"/>
      <c r="AB649" s="3"/>
      <c r="AC649" s="3"/>
      <c r="AD649" s="3"/>
      <c r="AE649" s="3"/>
      <c r="AF649" s="3"/>
      <c r="AG649" s="3"/>
      <c r="AH649" s="3"/>
      <c r="AI649" s="3"/>
      <c r="AJ649" s="3"/>
      <c r="AK649" s="3"/>
      <c r="AL649" s="3"/>
      <c r="AM649" s="3"/>
      <c r="AN649" s="3"/>
      <c r="AO649" s="3"/>
      <c r="AP649" s="3"/>
      <c r="AQ649" s="3"/>
      <c r="AR649" s="3"/>
      <c r="AS649" s="3"/>
      <c r="AT649" s="3"/>
      <c r="AU649" s="3"/>
      <c r="AV649" s="2" t="s">
        <v>52</v>
      </c>
      <c r="AW649" s="2" t="s">
        <v>1928</v>
      </c>
      <c r="AX649" s="2" t="s">
        <v>52</v>
      </c>
      <c r="AY649" s="2" t="s">
        <v>52</v>
      </c>
      <c r="AZ649" s="2" t="s">
        <v>52</v>
      </c>
    </row>
    <row r="650" spans="1:52" ht="30" customHeight="1" x14ac:dyDescent="0.3">
      <c r="A650" s="23" t="s">
        <v>1910</v>
      </c>
      <c r="B650" s="23" t="s">
        <v>1911</v>
      </c>
      <c r="C650" s="23" t="s">
        <v>70</v>
      </c>
      <c r="D650" s="24">
        <v>1.1499999999999999</v>
      </c>
      <c r="E650" s="26">
        <f>일위대가목록!E198</f>
        <v>0</v>
      </c>
      <c r="F650" s="29">
        <f t="shared" si="89"/>
        <v>0</v>
      </c>
      <c r="G650" s="26">
        <f>일위대가목록!F198</f>
        <v>0</v>
      </c>
      <c r="H650" s="29">
        <f t="shared" si="90"/>
        <v>0</v>
      </c>
      <c r="I650" s="26">
        <f>일위대가목록!G198</f>
        <v>0</v>
      </c>
      <c r="J650" s="29">
        <f t="shared" si="91"/>
        <v>0</v>
      </c>
      <c r="K650" s="26">
        <f t="shared" si="92"/>
        <v>0</v>
      </c>
      <c r="L650" s="29">
        <f t="shared" si="92"/>
        <v>0</v>
      </c>
      <c r="M650" s="23" t="s">
        <v>1912</v>
      </c>
      <c r="N650" s="2" t="s">
        <v>705</v>
      </c>
      <c r="O650" s="2" t="s">
        <v>1913</v>
      </c>
      <c r="P650" s="2" t="s">
        <v>65</v>
      </c>
      <c r="Q650" s="2" t="s">
        <v>66</v>
      </c>
      <c r="R650" s="2" t="s">
        <v>66</v>
      </c>
      <c r="S650" s="3"/>
      <c r="T650" s="3"/>
      <c r="U650" s="3"/>
      <c r="V650" s="3">
        <v>1</v>
      </c>
      <c r="W650" s="3"/>
      <c r="X650" s="3"/>
      <c r="Y650" s="3"/>
      <c r="Z650" s="3"/>
      <c r="AA650" s="3"/>
      <c r="AB650" s="3"/>
      <c r="AC650" s="3"/>
      <c r="AD650" s="3"/>
      <c r="AE650" s="3"/>
      <c r="AF650" s="3"/>
      <c r="AG650" s="3"/>
      <c r="AH650" s="3"/>
      <c r="AI650" s="3"/>
      <c r="AJ650" s="3"/>
      <c r="AK650" s="3"/>
      <c r="AL650" s="3"/>
      <c r="AM650" s="3"/>
      <c r="AN650" s="3"/>
      <c r="AO650" s="3"/>
      <c r="AP650" s="3"/>
      <c r="AQ650" s="3"/>
      <c r="AR650" s="3"/>
      <c r="AS650" s="3"/>
      <c r="AT650" s="3"/>
      <c r="AU650" s="3"/>
      <c r="AV650" s="2" t="s">
        <v>52</v>
      </c>
      <c r="AW650" s="2" t="s">
        <v>1929</v>
      </c>
      <c r="AX650" s="2" t="s">
        <v>52</v>
      </c>
      <c r="AY650" s="2" t="s">
        <v>52</v>
      </c>
      <c r="AZ650" s="2" t="s">
        <v>52</v>
      </c>
    </row>
    <row r="651" spans="1:52" ht="30" customHeight="1" x14ac:dyDescent="0.3">
      <c r="A651" s="23" t="s">
        <v>996</v>
      </c>
      <c r="B651" s="23" t="s">
        <v>997</v>
      </c>
      <c r="C651" s="23" t="s">
        <v>62</v>
      </c>
      <c r="D651" s="24">
        <v>15.305</v>
      </c>
      <c r="E651" s="26">
        <f>일위대가목록!E149</f>
        <v>0</v>
      </c>
      <c r="F651" s="29">
        <f t="shared" si="89"/>
        <v>0</v>
      </c>
      <c r="G651" s="26">
        <f>일위대가목록!F149</f>
        <v>0</v>
      </c>
      <c r="H651" s="29">
        <f t="shared" si="90"/>
        <v>0</v>
      </c>
      <c r="I651" s="26">
        <f>일위대가목록!G149</f>
        <v>0</v>
      </c>
      <c r="J651" s="29">
        <f t="shared" si="91"/>
        <v>0</v>
      </c>
      <c r="K651" s="26">
        <f t="shared" si="92"/>
        <v>0</v>
      </c>
      <c r="L651" s="29">
        <f t="shared" si="92"/>
        <v>0</v>
      </c>
      <c r="M651" s="23" t="s">
        <v>998</v>
      </c>
      <c r="N651" s="2" t="s">
        <v>705</v>
      </c>
      <c r="O651" s="2" t="s">
        <v>999</v>
      </c>
      <c r="P651" s="2" t="s">
        <v>65</v>
      </c>
      <c r="Q651" s="2" t="s">
        <v>66</v>
      </c>
      <c r="R651" s="2" t="s">
        <v>66</v>
      </c>
      <c r="S651" s="3"/>
      <c r="T651" s="3"/>
      <c r="U651" s="3"/>
      <c r="V651" s="3">
        <v>1</v>
      </c>
      <c r="W651" s="3"/>
      <c r="X651" s="3"/>
      <c r="Y651" s="3"/>
      <c r="Z651" s="3"/>
      <c r="AA651" s="3"/>
      <c r="AB651" s="3"/>
      <c r="AC651" s="3"/>
      <c r="AD651" s="3"/>
      <c r="AE651" s="3"/>
      <c r="AF651" s="3"/>
      <c r="AG651" s="3"/>
      <c r="AH651" s="3"/>
      <c r="AI651" s="3"/>
      <c r="AJ651" s="3"/>
      <c r="AK651" s="3"/>
      <c r="AL651" s="3"/>
      <c r="AM651" s="3"/>
      <c r="AN651" s="3"/>
      <c r="AO651" s="3"/>
      <c r="AP651" s="3"/>
      <c r="AQ651" s="3"/>
      <c r="AR651" s="3"/>
      <c r="AS651" s="3"/>
      <c r="AT651" s="3"/>
      <c r="AU651" s="3"/>
      <c r="AV651" s="2" t="s">
        <v>52</v>
      </c>
      <c r="AW651" s="2" t="s">
        <v>1930</v>
      </c>
      <c r="AX651" s="2" t="s">
        <v>52</v>
      </c>
      <c r="AY651" s="2" t="s">
        <v>52</v>
      </c>
      <c r="AZ651" s="2" t="s">
        <v>52</v>
      </c>
    </row>
    <row r="652" spans="1:52" ht="30" customHeight="1" x14ac:dyDescent="0.3">
      <c r="A652" s="23" t="s">
        <v>1394</v>
      </c>
      <c r="B652" s="23" t="s">
        <v>1916</v>
      </c>
      <c r="C652" s="23" t="s">
        <v>949</v>
      </c>
      <c r="D652" s="24">
        <v>1</v>
      </c>
      <c r="E652" s="26">
        <f>TRUNC(SUMIF(V647:V652, RIGHTB(O652, 1), L647:L652)*U652, 2)</f>
        <v>0</v>
      </c>
      <c r="F652" s="29">
        <f t="shared" si="89"/>
        <v>0</v>
      </c>
      <c r="G652" s="26">
        <v>0</v>
      </c>
      <c r="H652" s="29">
        <f t="shared" si="90"/>
        <v>0</v>
      </c>
      <c r="I652" s="26">
        <v>0</v>
      </c>
      <c r="J652" s="29">
        <f t="shared" si="91"/>
        <v>0</v>
      </c>
      <c r="K652" s="26">
        <f t="shared" si="92"/>
        <v>0</v>
      </c>
      <c r="L652" s="29">
        <f t="shared" si="92"/>
        <v>0</v>
      </c>
      <c r="M652" s="23" t="s">
        <v>52</v>
      </c>
      <c r="N652" s="2" t="s">
        <v>705</v>
      </c>
      <c r="O652" s="2" t="s">
        <v>1360</v>
      </c>
      <c r="P652" s="2" t="s">
        <v>66</v>
      </c>
      <c r="Q652" s="2" t="s">
        <v>66</v>
      </c>
      <c r="R652" s="2" t="s">
        <v>66</v>
      </c>
      <c r="S652" s="3">
        <v>3</v>
      </c>
      <c r="T652" s="3">
        <v>0</v>
      </c>
      <c r="U652" s="3">
        <v>0.2</v>
      </c>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2" t="s">
        <v>52</v>
      </c>
      <c r="AW652" s="2" t="s">
        <v>1931</v>
      </c>
      <c r="AX652" s="2" t="s">
        <v>52</v>
      </c>
      <c r="AY652" s="2" t="s">
        <v>52</v>
      </c>
      <c r="AZ652" s="2" t="s">
        <v>52</v>
      </c>
    </row>
    <row r="653" spans="1:52" ht="30" customHeight="1" x14ac:dyDescent="0.3">
      <c r="A653" s="23" t="s">
        <v>979</v>
      </c>
      <c r="B653" s="23" t="s">
        <v>52</v>
      </c>
      <c r="C653" s="23" t="s">
        <v>52</v>
      </c>
      <c r="D653" s="24"/>
      <c r="E653" s="26"/>
      <c r="F653" s="29">
        <f>TRUNC(SUMIF(N647:N652, N646, F647:F652),0)</f>
        <v>0</v>
      </c>
      <c r="G653" s="26"/>
      <c r="H653" s="29">
        <f>TRUNC(SUMIF(N647:N652, N646, H647:H652),0)</f>
        <v>0</v>
      </c>
      <c r="I653" s="26"/>
      <c r="J653" s="29">
        <f>TRUNC(SUMIF(N647:N652, N646, J647:J652),0)</f>
        <v>0</v>
      </c>
      <c r="K653" s="26"/>
      <c r="L653" s="29">
        <f>F653+H653+J653</f>
        <v>0</v>
      </c>
      <c r="M653" s="23" t="s">
        <v>52</v>
      </c>
      <c r="N653" s="2" t="s">
        <v>97</v>
      </c>
      <c r="O653" s="2" t="s">
        <v>97</v>
      </c>
      <c r="P653" s="2" t="s">
        <v>52</v>
      </c>
      <c r="Q653" s="2" t="s">
        <v>52</v>
      </c>
      <c r="R653" s="2" t="s">
        <v>52</v>
      </c>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c r="AU653" s="3"/>
      <c r="AV653" s="2" t="s">
        <v>52</v>
      </c>
      <c r="AW653" s="2" t="s">
        <v>52</v>
      </c>
      <c r="AX653" s="2" t="s">
        <v>52</v>
      </c>
      <c r="AY653" s="2" t="s">
        <v>52</v>
      </c>
      <c r="AZ653" s="2" t="s">
        <v>52</v>
      </c>
    </row>
    <row r="654" spans="1:52" ht="30" customHeight="1" x14ac:dyDescent="0.3">
      <c r="A654" s="24"/>
      <c r="B654" s="24"/>
      <c r="C654" s="24"/>
      <c r="D654" s="24"/>
      <c r="E654" s="26"/>
      <c r="F654" s="29"/>
      <c r="G654" s="26"/>
      <c r="H654" s="29"/>
      <c r="I654" s="26"/>
      <c r="J654" s="29"/>
      <c r="K654" s="26"/>
      <c r="L654" s="29"/>
      <c r="M654" s="24"/>
    </row>
    <row r="655" spans="1:52" ht="30" customHeight="1" x14ac:dyDescent="0.3">
      <c r="A655" s="20" t="s">
        <v>1932</v>
      </c>
      <c r="B655" s="21"/>
      <c r="C655" s="21"/>
      <c r="D655" s="21"/>
      <c r="E655" s="25"/>
      <c r="F655" s="28"/>
      <c r="G655" s="25"/>
      <c r="H655" s="28"/>
      <c r="I655" s="25"/>
      <c r="J655" s="28"/>
      <c r="K655" s="25"/>
      <c r="L655" s="28"/>
      <c r="M655" s="22"/>
      <c r="N655" s="1" t="s">
        <v>710</v>
      </c>
    </row>
    <row r="656" spans="1:52" ht="30" customHeight="1" x14ac:dyDescent="0.3">
      <c r="A656" s="23" t="s">
        <v>1897</v>
      </c>
      <c r="B656" s="23" t="s">
        <v>52</v>
      </c>
      <c r="C656" s="23" t="s">
        <v>70</v>
      </c>
      <c r="D656" s="24">
        <v>2.97</v>
      </c>
      <c r="E656" s="26">
        <f>일위대가목록!E195</f>
        <v>0</v>
      </c>
      <c r="F656" s="29">
        <f t="shared" ref="F656:F661" si="93">TRUNC(E656*D656,1)</f>
        <v>0</v>
      </c>
      <c r="G656" s="26">
        <f>일위대가목록!F195</f>
        <v>0</v>
      </c>
      <c r="H656" s="29">
        <f t="shared" ref="H656:H661" si="94">TRUNC(G656*D656,1)</f>
        <v>0</v>
      </c>
      <c r="I656" s="26">
        <f>일위대가목록!G195</f>
        <v>0</v>
      </c>
      <c r="J656" s="29">
        <f t="shared" ref="J656:J661" si="95">TRUNC(I656*D656,1)</f>
        <v>0</v>
      </c>
      <c r="K656" s="26">
        <f t="shared" ref="K656:L661" si="96">TRUNC(E656+G656+I656,1)</f>
        <v>0</v>
      </c>
      <c r="L656" s="29">
        <f t="shared" si="96"/>
        <v>0</v>
      </c>
      <c r="M656" s="23" t="s">
        <v>1898</v>
      </c>
      <c r="N656" s="2" t="s">
        <v>710</v>
      </c>
      <c r="O656" s="2" t="s">
        <v>1899</v>
      </c>
      <c r="P656" s="2" t="s">
        <v>65</v>
      </c>
      <c r="Q656" s="2" t="s">
        <v>66</v>
      </c>
      <c r="R656" s="2" t="s">
        <v>66</v>
      </c>
      <c r="S656" s="3"/>
      <c r="T656" s="3"/>
      <c r="U656" s="3"/>
      <c r="V656" s="3">
        <v>1</v>
      </c>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c r="AU656" s="3"/>
      <c r="AV656" s="2" t="s">
        <v>52</v>
      </c>
      <c r="AW656" s="2" t="s">
        <v>1933</v>
      </c>
      <c r="AX656" s="2" t="s">
        <v>52</v>
      </c>
      <c r="AY656" s="2" t="s">
        <v>52</v>
      </c>
      <c r="AZ656" s="2" t="s">
        <v>52</v>
      </c>
    </row>
    <row r="657" spans="1:52" ht="30" customHeight="1" x14ac:dyDescent="0.3">
      <c r="A657" s="23" t="s">
        <v>1901</v>
      </c>
      <c r="B657" s="23" t="s">
        <v>1902</v>
      </c>
      <c r="C657" s="23" t="s">
        <v>70</v>
      </c>
      <c r="D657" s="24">
        <v>4.492</v>
      </c>
      <c r="E657" s="26">
        <f>일위대가목록!E196</f>
        <v>0</v>
      </c>
      <c r="F657" s="29">
        <f t="shared" si="93"/>
        <v>0</v>
      </c>
      <c r="G657" s="26">
        <f>일위대가목록!F196</f>
        <v>0</v>
      </c>
      <c r="H657" s="29">
        <f t="shared" si="94"/>
        <v>0</v>
      </c>
      <c r="I657" s="26">
        <f>일위대가목록!G196</f>
        <v>0</v>
      </c>
      <c r="J657" s="29">
        <f t="shared" si="95"/>
        <v>0</v>
      </c>
      <c r="K657" s="26">
        <f t="shared" si="96"/>
        <v>0</v>
      </c>
      <c r="L657" s="29">
        <f t="shared" si="96"/>
        <v>0</v>
      </c>
      <c r="M657" s="23" t="s">
        <v>1903</v>
      </c>
      <c r="N657" s="2" t="s">
        <v>710</v>
      </c>
      <c r="O657" s="2" t="s">
        <v>1904</v>
      </c>
      <c r="P657" s="2" t="s">
        <v>65</v>
      </c>
      <c r="Q657" s="2" t="s">
        <v>66</v>
      </c>
      <c r="R657" s="2" t="s">
        <v>66</v>
      </c>
      <c r="S657" s="3"/>
      <c r="T657" s="3"/>
      <c r="U657" s="3"/>
      <c r="V657" s="3">
        <v>1</v>
      </c>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c r="AU657" s="3"/>
      <c r="AV657" s="2" t="s">
        <v>52</v>
      </c>
      <c r="AW657" s="2" t="s">
        <v>1934</v>
      </c>
      <c r="AX657" s="2" t="s">
        <v>52</v>
      </c>
      <c r="AY657" s="2" t="s">
        <v>52</v>
      </c>
      <c r="AZ657" s="2" t="s">
        <v>52</v>
      </c>
    </row>
    <row r="658" spans="1:52" ht="30" customHeight="1" x14ac:dyDescent="0.3">
      <c r="A658" s="23" t="s">
        <v>1901</v>
      </c>
      <c r="B658" s="23" t="s">
        <v>1906</v>
      </c>
      <c r="C658" s="23" t="s">
        <v>70</v>
      </c>
      <c r="D658" s="24">
        <v>1.2929999999999999</v>
      </c>
      <c r="E658" s="26">
        <f>일위대가목록!E197</f>
        <v>0</v>
      </c>
      <c r="F658" s="29">
        <f t="shared" si="93"/>
        <v>0</v>
      </c>
      <c r="G658" s="26">
        <f>일위대가목록!F197</f>
        <v>0</v>
      </c>
      <c r="H658" s="29">
        <f t="shared" si="94"/>
        <v>0</v>
      </c>
      <c r="I658" s="26">
        <f>일위대가목록!G197</f>
        <v>0</v>
      </c>
      <c r="J658" s="29">
        <f t="shared" si="95"/>
        <v>0</v>
      </c>
      <c r="K658" s="26">
        <f t="shared" si="96"/>
        <v>0</v>
      </c>
      <c r="L658" s="29">
        <f t="shared" si="96"/>
        <v>0</v>
      </c>
      <c r="M658" s="23" t="s">
        <v>1907</v>
      </c>
      <c r="N658" s="2" t="s">
        <v>710</v>
      </c>
      <c r="O658" s="2" t="s">
        <v>1908</v>
      </c>
      <c r="P658" s="2" t="s">
        <v>65</v>
      </c>
      <c r="Q658" s="2" t="s">
        <v>66</v>
      </c>
      <c r="R658" s="2" t="s">
        <v>66</v>
      </c>
      <c r="S658" s="3"/>
      <c r="T658" s="3"/>
      <c r="U658" s="3"/>
      <c r="V658" s="3">
        <v>1</v>
      </c>
      <c r="W658" s="3"/>
      <c r="X658" s="3"/>
      <c r="Y658" s="3"/>
      <c r="Z658" s="3"/>
      <c r="AA658" s="3"/>
      <c r="AB658" s="3"/>
      <c r="AC658" s="3"/>
      <c r="AD658" s="3"/>
      <c r="AE658" s="3"/>
      <c r="AF658" s="3"/>
      <c r="AG658" s="3"/>
      <c r="AH658" s="3"/>
      <c r="AI658" s="3"/>
      <c r="AJ658" s="3"/>
      <c r="AK658" s="3"/>
      <c r="AL658" s="3"/>
      <c r="AM658" s="3"/>
      <c r="AN658" s="3"/>
      <c r="AO658" s="3"/>
      <c r="AP658" s="3"/>
      <c r="AQ658" s="3"/>
      <c r="AR658" s="3"/>
      <c r="AS658" s="3"/>
      <c r="AT658" s="3"/>
      <c r="AU658" s="3"/>
      <c r="AV658" s="2" t="s">
        <v>52</v>
      </c>
      <c r="AW658" s="2" t="s">
        <v>1935</v>
      </c>
      <c r="AX658" s="2" t="s">
        <v>52</v>
      </c>
      <c r="AY658" s="2" t="s">
        <v>52</v>
      </c>
      <c r="AZ658" s="2" t="s">
        <v>52</v>
      </c>
    </row>
    <row r="659" spans="1:52" ht="30" customHeight="1" x14ac:dyDescent="0.3">
      <c r="A659" s="23" t="s">
        <v>1910</v>
      </c>
      <c r="B659" s="23" t="s">
        <v>1911</v>
      </c>
      <c r="C659" s="23" t="s">
        <v>70</v>
      </c>
      <c r="D659" s="24">
        <v>2.1030000000000002</v>
      </c>
      <c r="E659" s="26">
        <f>일위대가목록!E198</f>
        <v>0</v>
      </c>
      <c r="F659" s="29">
        <f t="shared" si="93"/>
        <v>0</v>
      </c>
      <c r="G659" s="26">
        <f>일위대가목록!F198</f>
        <v>0</v>
      </c>
      <c r="H659" s="29">
        <f t="shared" si="94"/>
        <v>0</v>
      </c>
      <c r="I659" s="26">
        <f>일위대가목록!G198</f>
        <v>0</v>
      </c>
      <c r="J659" s="29">
        <f t="shared" si="95"/>
        <v>0</v>
      </c>
      <c r="K659" s="26">
        <f t="shared" si="96"/>
        <v>0</v>
      </c>
      <c r="L659" s="29">
        <f t="shared" si="96"/>
        <v>0</v>
      </c>
      <c r="M659" s="23" t="s">
        <v>1912</v>
      </c>
      <c r="N659" s="2" t="s">
        <v>710</v>
      </c>
      <c r="O659" s="2" t="s">
        <v>1913</v>
      </c>
      <c r="P659" s="2" t="s">
        <v>65</v>
      </c>
      <c r="Q659" s="2" t="s">
        <v>66</v>
      </c>
      <c r="R659" s="2" t="s">
        <v>66</v>
      </c>
      <c r="S659" s="3"/>
      <c r="T659" s="3"/>
      <c r="U659" s="3"/>
      <c r="V659" s="3">
        <v>1</v>
      </c>
      <c r="W659" s="3"/>
      <c r="X659" s="3"/>
      <c r="Y659" s="3"/>
      <c r="Z659" s="3"/>
      <c r="AA659" s="3"/>
      <c r="AB659" s="3"/>
      <c r="AC659" s="3"/>
      <c r="AD659" s="3"/>
      <c r="AE659" s="3"/>
      <c r="AF659" s="3"/>
      <c r="AG659" s="3"/>
      <c r="AH659" s="3"/>
      <c r="AI659" s="3"/>
      <c r="AJ659" s="3"/>
      <c r="AK659" s="3"/>
      <c r="AL659" s="3"/>
      <c r="AM659" s="3"/>
      <c r="AN659" s="3"/>
      <c r="AO659" s="3"/>
      <c r="AP659" s="3"/>
      <c r="AQ659" s="3"/>
      <c r="AR659" s="3"/>
      <c r="AS659" s="3"/>
      <c r="AT659" s="3"/>
      <c r="AU659" s="3"/>
      <c r="AV659" s="2" t="s">
        <v>52</v>
      </c>
      <c r="AW659" s="2" t="s">
        <v>1936</v>
      </c>
      <c r="AX659" s="2" t="s">
        <v>52</v>
      </c>
      <c r="AY659" s="2" t="s">
        <v>52</v>
      </c>
      <c r="AZ659" s="2" t="s">
        <v>52</v>
      </c>
    </row>
    <row r="660" spans="1:52" ht="30" customHeight="1" x14ac:dyDescent="0.3">
      <c r="A660" s="23" t="s">
        <v>996</v>
      </c>
      <c r="B660" s="23" t="s">
        <v>997</v>
      </c>
      <c r="C660" s="23" t="s">
        <v>62</v>
      </c>
      <c r="D660" s="24">
        <v>48.616</v>
      </c>
      <c r="E660" s="26">
        <f>일위대가목록!E149</f>
        <v>0</v>
      </c>
      <c r="F660" s="29">
        <f t="shared" si="93"/>
        <v>0</v>
      </c>
      <c r="G660" s="26">
        <f>일위대가목록!F149</f>
        <v>0</v>
      </c>
      <c r="H660" s="29">
        <f t="shared" si="94"/>
        <v>0</v>
      </c>
      <c r="I660" s="26">
        <f>일위대가목록!G149</f>
        <v>0</v>
      </c>
      <c r="J660" s="29">
        <f t="shared" si="95"/>
        <v>0</v>
      </c>
      <c r="K660" s="26">
        <f t="shared" si="96"/>
        <v>0</v>
      </c>
      <c r="L660" s="29">
        <f t="shared" si="96"/>
        <v>0</v>
      </c>
      <c r="M660" s="23" t="s">
        <v>998</v>
      </c>
      <c r="N660" s="2" t="s">
        <v>710</v>
      </c>
      <c r="O660" s="2" t="s">
        <v>999</v>
      </c>
      <c r="P660" s="2" t="s">
        <v>65</v>
      </c>
      <c r="Q660" s="2" t="s">
        <v>66</v>
      </c>
      <c r="R660" s="2" t="s">
        <v>66</v>
      </c>
      <c r="S660" s="3"/>
      <c r="T660" s="3"/>
      <c r="U660" s="3"/>
      <c r="V660" s="3">
        <v>1</v>
      </c>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c r="AU660" s="3"/>
      <c r="AV660" s="2" t="s">
        <v>52</v>
      </c>
      <c r="AW660" s="2" t="s">
        <v>1937</v>
      </c>
      <c r="AX660" s="2" t="s">
        <v>52</v>
      </c>
      <c r="AY660" s="2" t="s">
        <v>52</v>
      </c>
      <c r="AZ660" s="2" t="s">
        <v>52</v>
      </c>
    </row>
    <row r="661" spans="1:52" ht="30" customHeight="1" x14ac:dyDescent="0.3">
      <c r="A661" s="23" t="s">
        <v>1394</v>
      </c>
      <c r="B661" s="23" t="s">
        <v>1916</v>
      </c>
      <c r="C661" s="23" t="s">
        <v>949</v>
      </c>
      <c r="D661" s="24">
        <v>1</v>
      </c>
      <c r="E661" s="26">
        <f>TRUNC(SUMIF(V656:V661, RIGHTB(O661, 1), L656:L661)*U661, 2)</f>
        <v>0</v>
      </c>
      <c r="F661" s="29">
        <f t="shared" si="93"/>
        <v>0</v>
      </c>
      <c r="G661" s="26">
        <v>0</v>
      </c>
      <c r="H661" s="29">
        <f t="shared" si="94"/>
        <v>0</v>
      </c>
      <c r="I661" s="26">
        <v>0</v>
      </c>
      <c r="J661" s="29">
        <f t="shared" si="95"/>
        <v>0</v>
      </c>
      <c r="K661" s="26">
        <f t="shared" si="96"/>
        <v>0</v>
      </c>
      <c r="L661" s="29">
        <f t="shared" si="96"/>
        <v>0</v>
      </c>
      <c r="M661" s="23" t="s">
        <v>52</v>
      </c>
      <c r="N661" s="2" t="s">
        <v>710</v>
      </c>
      <c r="O661" s="2" t="s">
        <v>1360</v>
      </c>
      <c r="P661" s="2" t="s">
        <v>66</v>
      </c>
      <c r="Q661" s="2" t="s">
        <v>66</v>
      </c>
      <c r="R661" s="2" t="s">
        <v>66</v>
      </c>
      <c r="S661" s="3">
        <v>3</v>
      </c>
      <c r="T661" s="3">
        <v>0</v>
      </c>
      <c r="U661" s="3">
        <v>0.2</v>
      </c>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c r="AU661" s="3"/>
      <c r="AV661" s="2" t="s">
        <v>52</v>
      </c>
      <c r="AW661" s="2" t="s">
        <v>1938</v>
      </c>
      <c r="AX661" s="2" t="s">
        <v>52</v>
      </c>
      <c r="AY661" s="2" t="s">
        <v>52</v>
      </c>
      <c r="AZ661" s="2" t="s">
        <v>52</v>
      </c>
    </row>
    <row r="662" spans="1:52" ht="30" customHeight="1" x14ac:dyDescent="0.3">
      <c r="A662" s="23" t="s">
        <v>979</v>
      </c>
      <c r="B662" s="23" t="s">
        <v>52</v>
      </c>
      <c r="C662" s="23" t="s">
        <v>52</v>
      </c>
      <c r="D662" s="24"/>
      <c r="E662" s="26"/>
      <c r="F662" s="29">
        <f>TRUNC(SUMIF(N656:N661, N655, F656:F661),0)</f>
        <v>0</v>
      </c>
      <c r="G662" s="26"/>
      <c r="H662" s="29">
        <f>TRUNC(SUMIF(N656:N661, N655, H656:H661),0)</f>
        <v>0</v>
      </c>
      <c r="I662" s="26"/>
      <c r="J662" s="29">
        <f>TRUNC(SUMIF(N656:N661, N655, J656:J661),0)</f>
        <v>0</v>
      </c>
      <c r="K662" s="26"/>
      <c r="L662" s="29">
        <f>F662+H662+J662</f>
        <v>0</v>
      </c>
      <c r="M662" s="23" t="s">
        <v>52</v>
      </c>
      <c r="N662" s="2" t="s">
        <v>97</v>
      </c>
      <c r="O662" s="2" t="s">
        <v>97</v>
      </c>
      <c r="P662" s="2" t="s">
        <v>52</v>
      </c>
      <c r="Q662" s="2" t="s">
        <v>52</v>
      </c>
      <c r="R662" s="2" t="s">
        <v>52</v>
      </c>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3"/>
      <c r="AS662" s="3"/>
      <c r="AT662" s="3"/>
      <c r="AU662" s="3"/>
      <c r="AV662" s="2" t="s">
        <v>52</v>
      </c>
      <c r="AW662" s="2" t="s">
        <v>52</v>
      </c>
      <c r="AX662" s="2" t="s">
        <v>52</v>
      </c>
      <c r="AY662" s="2" t="s">
        <v>52</v>
      </c>
      <c r="AZ662" s="2" t="s">
        <v>52</v>
      </c>
    </row>
    <row r="663" spans="1:52" ht="30" customHeight="1" x14ac:dyDescent="0.3">
      <c r="A663" s="24"/>
      <c r="B663" s="24"/>
      <c r="C663" s="24"/>
      <c r="D663" s="24"/>
      <c r="E663" s="26"/>
      <c r="F663" s="29"/>
      <c r="G663" s="26"/>
      <c r="H663" s="29"/>
      <c r="I663" s="26"/>
      <c r="J663" s="29"/>
      <c r="K663" s="26"/>
      <c r="L663" s="29"/>
      <c r="M663" s="24"/>
    </row>
    <row r="664" spans="1:52" ht="30" customHeight="1" x14ac:dyDescent="0.3">
      <c r="A664" s="20" t="s">
        <v>1939</v>
      </c>
      <c r="B664" s="21"/>
      <c r="C664" s="21"/>
      <c r="D664" s="21"/>
      <c r="E664" s="25"/>
      <c r="F664" s="28"/>
      <c r="G664" s="25"/>
      <c r="H664" s="28"/>
      <c r="I664" s="25"/>
      <c r="J664" s="28"/>
      <c r="K664" s="25"/>
      <c r="L664" s="28"/>
      <c r="M664" s="22"/>
      <c r="N664" s="1" t="s">
        <v>715</v>
      </c>
    </row>
    <row r="665" spans="1:52" ht="30" customHeight="1" x14ac:dyDescent="0.3">
      <c r="A665" s="23" t="s">
        <v>1897</v>
      </c>
      <c r="B665" s="23" t="s">
        <v>52</v>
      </c>
      <c r="C665" s="23" t="s">
        <v>70</v>
      </c>
      <c r="D665" s="24">
        <v>1.4850000000000001</v>
      </c>
      <c r="E665" s="26">
        <f>일위대가목록!E195</f>
        <v>0</v>
      </c>
      <c r="F665" s="29">
        <f t="shared" ref="F665:F670" si="97">TRUNC(E665*D665,1)</f>
        <v>0</v>
      </c>
      <c r="G665" s="26">
        <f>일위대가목록!F195</f>
        <v>0</v>
      </c>
      <c r="H665" s="29">
        <f t="shared" ref="H665:H670" si="98">TRUNC(G665*D665,1)</f>
        <v>0</v>
      </c>
      <c r="I665" s="26">
        <f>일위대가목록!G195</f>
        <v>0</v>
      </c>
      <c r="J665" s="29">
        <f t="shared" ref="J665:J670" si="99">TRUNC(I665*D665,1)</f>
        <v>0</v>
      </c>
      <c r="K665" s="26">
        <f t="shared" ref="K665:L670" si="100">TRUNC(E665+G665+I665,1)</f>
        <v>0</v>
      </c>
      <c r="L665" s="29">
        <f t="shared" si="100"/>
        <v>0</v>
      </c>
      <c r="M665" s="23" t="s">
        <v>1898</v>
      </c>
      <c r="N665" s="2" t="s">
        <v>715</v>
      </c>
      <c r="O665" s="2" t="s">
        <v>1899</v>
      </c>
      <c r="P665" s="2" t="s">
        <v>65</v>
      </c>
      <c r="Q665" s="2" t="s">
        <v>66</v>
      </c>
      <c r="R665" s="2" t="s">
        <v>66</v>
      </c>
      <c r="S665" s="3"/>
      <c r="T665" s="3"/>
      <c r="U665" s="3"/>
      <c r="V665" s="3">
        <v>1</v>
      </c>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c r="AU665" s="3"/>
      <c r="AV665" s="2" t="s">
        <v>52</v>
      </c>
      <c r="AW665" s="2" t="s">
        <v>1940</v>
      </c>
      <c r="AX665" s="2" t="s">
        <v>52</v>
      </c>
      <c r="AY665" s="2" t="s">
        <v>52</v>
      </c>
      <c r="AZ665" s="2" t="s">
        <v>52</v>
      </c>
    </row>
    <row r="666" spans="1:52" ht="30" customHeight="1" x14ac:dyDescent="0.3">
      <c r="A666" s="23" t="s">
        <v>1901</v>
      </c>
      <c r="B666" s="23" t="s">
        <v>1902</v>
      </c>
      <c r="C666" s="23" t="s">
        <v>70</v>
      </c>
      <c r="D666" s="24">
        <v>2.6019999999999999</v>
      </c>
      <c r="E666" s="26">
        <f>일위대가목록!E196</f>
        <v>0</v>
      </c>
      <c r="F666" s="29">
        <f t="shared" si="97"/>
        <v>0</v>
      </c>
      <c r="G666" s="26">
        <f>일위대가목록!F196</f>
        <v>0</v>
      </c>
      <c r="H666" s="29">
        <f t="shared" si="98"/>
        <v>0</v>
      </c>
      <c r="I666" s="26">
        <f>일위대가목록!G196</f>
        <v>0</v>
      </c>
      <c r="J666" s="29">
        <f t="shared" si="99"/>
        <v>0</v>
      </c>
      <c r="K666" s="26">
        <f t="shared" si="100"/>
        <v>0</v>
      </c>
      <c r="L666" s="29">
        <f t="shared" si="100"/>
        <v>0</v>
      </c>
      <c r="M666" s="23" t="s">
        <v>1903</v>
      </c>
      <c r="N666" s="2" t="s">
        <v>715</v>
      </c>
      <c r="O666" s="2" t="s">
        <v>1904</v>
      </c>
      <c r="P666" s="2" t="s">
        <v>65</v>
      </c>
      <c r="Q666" s="2" t="s">
        <v>66</v>
      </c>
      <c r="R666" s="2" t="s">
        <v>66</v>
      </c>
      <c r="S666" s="3"/>
      <c r="T666" s="3"/>
      <c r="U666" s="3"/>
      <c r="V666" s="3">
        <v>1</v>
      </c>
      <c r="W666" s="3"/>
      <c r="X666" s="3"/>
      <c r="Y666" s="3"/>
      <c r="Z666" s="3"/>
      <c r="AA666" s="3"/>
      <c r="AB666" s="3"/>
      <c r="AC666" s="3"/>
      <c r="AD666" s="3"/>
      <c r="AE666" s="3"/>
      <c r="AF666" s="3"/>
      <c r="AG666" s="3"/>
      <c r="AH666" s="3"/>
      <c r="AI666" s="3"/>
      <c r="AJ666" s="3"/>
      <c r="AK666" s="3"/>
      <c r="AL666" s="3"/>
      <c r="AM666" s="3"/>
      <c r="AN666" s="3"/>
      <c r="AO666" s="3"/>
      <c r="AP666" s="3"/>
      <c r="AQ666" s="3"/>
      <c r="AR666" s="3"/>
      <c r="AS666" s="3"/>
      <c r="AT666" s="3"/>
      <c r="AU666" s="3"/>
      <c r="AV666" s="2" t="s">
        <v>52</v>
      </c>
      <c r="AW666" s="2" t="s">
        <v>1941</v>
      </c>
      <c r="AX666" s="2" t="s">
        <v>52</v>
      </c>
      <c r="AY666" s="2" t="s">
        <v>52</v>
      </c>
      <c r="AZ666" s="2" t="s">
        <v>52</v>
      </c>
    </row>
    <row r="667" spans="1:52" ht="30" customHeight="1" x14ac:dyDescent="0.3">
      <c r="A667" s="23" t="s">
        <v>1901</v>
      </c>
      <c r="B667" s="23" t="s">
        <v>1906</v>
      </c>
      <c r="C667" s="23" t="s">
        <v>70</v>
      </c>
      <c r="D667" s="24">
        <v>1.0029999999999999</v>
      </c>
      <c r="E667" s="26">
        <f>일위대가목록!E197</f>
        <v>0</v>
      </c>
      <c r="F667" s="29">
        <f t="shared" si="97"/>
        <v>0</v>
      </c>
      <c r="G667" s="26">
        <f>일위대가목록!F197</f>
        <v>0</v>
      </c>
      <c r="H667" s="29">
        <f t="shared" si="98"/>
        <v>0</v>
      </c>
      <c r="I667" s="26">
        <f>일위대가목록!G197</f>
        <v>0</v>
      </c>
      <c r="J667" s="29">
        <f t="shared" si="99"/>
        <v>0</v>
      </c>
      <c r="K667" s="26">
        <f t="shared" si="100"/>
        <v>0</v>
      </c>
      <c r="L667" s="29">
        <f t="shared" si="100"/>
        <v>0</v>
      </c>
      <c r="M667" s="23" t="s">
        <v>1907</v>
      </c>
      <c r="N667" s="2" t="s">
        <v>715</v>
      </c>
      <c r="O667" s="2" t="s">
        <v>1908</v>
      </c>
      <c r="P667" s="2" t="s">
        <v>65</v>
      </c>
      <c r="Q667" s="2" t="s">
        <v>66</v>
      </c>
      <c r="R667" s="2" t="s">
        <v>66</v>
      </c>
      <c r="S667" s="3"/>
      <c r="T667" s="3"/>
      <c r="U667" s="3"/>
      <c r="V667" s="3">
        <v>1</v>
      </c>
      <c r="W667" s="3"/>
      <c r="X667" s="3"/>
      <c r="Y667" s="3"/>
      <c r="Z667" s="3"/>
      <c r="AA667" s="3"/>
      <c r="AB667" s="3"/>
      <c r="AC667" s="3"/>
      <c r="AD667" s="3"/>
      <c r="AE667" s="3"/>
      <c r="AF667" s="3"/>
      <c r="AG667" s="3"/>
      <c r="AH667" s="3"/>
      <c r="AI667" s="3"/>
      <c r="AJ667" s="3"/>
      <c r="AK667" s="3"/>
      <c r="AL667" s="3"/>
      <c r="AM667" s="3"/>
      <c r="AN667" s="3"/>
      <c r="AO667" s="3"/>
      <c r="AP667" s="3"/>
      <c r="AQ667" s="3"/>
      <c r="AR667" s="3"/>
      <c r="AS667" s="3"/>
      <c r="AT667" s="3"/>
      <c r="AU667" s="3"/>
      <c r="AV667" s="2" t="s">
        <v>52</v>
      </c>
      <c r="AW667" s="2" t="s">
        <v>1942</v>
      </c>
      <c r="AX667" s="2" t="s">
        <v>52</v>
      </c>
      <c r="AY667" s="2" t="s">
        <v>52</v>
      </c>
      <c r="AZ667" s="2" t="s">
        <v>52</v>
      </c>
    </row>
    <row r="668" spans="1:52" ht="30" customHeight="1" x14ac:dyDescent="0.3">
      <c r="A668" s="23" t="s">
        <v>1910</v>
      </c>
      <c r="B668" s="23" t="s">
        <v>1911</v>
      </c>
      <c r="C668" s="23" t="s">
        <v>70</v>
      </c>
      <c r="D668" s="24">
        <v>1.4079999999999999</v>
      </c>
      <c r="E668" s="26">
        <f>일위대가목록!E198</f>
        <v>0</v>
      </c>
      <c r="F668" s="29">
        <f t="shared" si="97"/>
        <v>0</v>
      </c>
      <c r="G668" s="26">
        <f>일위대가목록!F198</f>
        <v>0</v>
      </c>
      <c r="H668" s="29">
        <f t="shared" si="98"/>
        <v>0</v>
      </c>
      <c r="I668" s="26">
        <f>일위대가목록!G198</f>
        <v>0</v>
      </c>
      <c r="J668" s="29">
        <f t="shared" si="99"/>
        <v>0</v>
      </c>
      <c r="K668" s="26">
        <f t="shared" si="100"/>
        <v>0</v>
      </c>
      <c r="L668" s="29">
        <f t="shared" si="100"/>
        <v>0</v>
      </c>
      <c r="M668" s="23" t="s">
        <v>1912</v>
      </c>
      <c r="N668" s="2" t="s">
        <v>715</v>
      </c>
      <c r="O668" s="2" t="s">
        <v>1913</v>
      </c>
      <c r="P668" s="2" t="s">
        <v>65</v>
      </c>
      <c r="Q668" s="2" t="s">
        <v>66</v>
      </c>
      <c r="R668" s="2" t="s">
        <v>66</v>
      </c>
      <c r="S668" s="3"/>
      <c r="T668" s="3"/>
      <c r="U668" s="3"/>
      <c r="V668" s="3">
        <v>1</v>
      </c>
      <c r="W668" s="3"/>
      <c r="X668" s="3"/>
      <c r="Y668" s="3"/>
      <c r="Z668" s="3"/>
      <c r="AA668" s="3"/>
      <c r="AB668" s="3"/>
      <c r="AC668" s="3"/>
      <c r="AD668" s="3"/>
      <c r="AE668" s="3"/>
      <c r="AF668" s="3"/>
      <c r="AG668" s="3"/>
      <c r="AH668" s="3"/>
      <c r="AI668" s="3"/>
      <c r="AJ668" s="3"/>
      <c r="AK668" s="3"/>
      <c r="AL668" s="3"/>
      <c r="AM668" s="3"/>
      <c r="AN668" s="3"/>
      <c r="AO668" s="3"/>
      <c r="AP668" s="3"/>
      <c r="AQ668" s="3"/>
      <c r="AR668" s="3"/>
      <c r="AS668" s="3"/>
      <c r="AT668" s="3"/>
      <c r="AU668" s="3"/>
      <c r="AV668" s="2" t="s">
        <v>52</v>
      </c>
      <c r="AW668" s="2" t="s">
        <v>1943</v>
      </c>
      <c r="AX668" s="2" t="s">
        <v>52</v>
      </c>
      <c r="AY668" s="2" t="s">
        <v>52</v>
      </c>
      <c r="AZ668" s="2" t="s">
        <v>52</v>
      </c>
    </row>
    <row r="669" spans="1:52" ht="30" customHeight="1" x14ac:dyDescent="0.3">
      <c r="A669" s="23" t="s">
        <v>996</v>
      </c>
      <c r="B669" s="23" t="s">
        <v>997</v>
      </c>
      <c r="C669" s="23" t="s">
        <v>62</v>
      </c>
      <c r="D669" s="24">
        <v>24.308</v>
      </c>
      <c r="E669" s="26">
        <f>일위대가목록!E149</f>
        <v>0</v>
      </c>
      <c r="F669" s="29">
        <f t="shared" si="97"/>
        <v>0</v>
      </c>
      <c r="G669" s="26">
        <f>일위대가목록!F149</f>
        <v>0</v>
      </c>
      <c r="H669" s="29">
        <f t="shared" si="98"/>
        <v>0</v>
      </c>
      <c r="I669" s="26">
        <f>일위대가목록!G149</f>
        <v>0</v>
      </c>
      <c r="J669" s="29">
        <f t="shared" si="99"/>
        <v>0</v>
      </c>
      <c r="K669" s="26">
        <f t="shared" si="100"/>
        <v>0</v>
      </c>
      <c r="L669" s="29">
        <f t="shared" si="100"/>
        <v>0</v>
      </c>
      <c r="M669" s="23" t="s">
        <v>998</v>
      </c>
      <c r="N669" s="2" t="s">
        <v>715</v>
      </c>
      <c r="O669" s="2" t="s">
        <v>999</v>
      </c>
      <c r="P669" s="2" t="s">
        <v>65</v>
      </c>
      <c r="Q669" s="2" t="s">
        <v>66</v>
      </c>
      <c r="R669" s="2" t="s">
        <v>66</v>
      </c>
      <c r="S669" s="3"/>
      <c r="T669" s="3"/>
      <c r="U669" s="3"/>
      <c r="V669" s="3">
        <v>1</v>
      </c>
      <c r="W669" s="3"/>
      <c r="X669" s="3"/>
      <c r="Y669" s="3"/>
      <c r="Z669" s="3"/>
      <c r="AA669" s="3"/>
      <c r="AB669" s="3"/>
      <c r="AC669" s="3"/>
      <c r="AD669" s="3"/>
      <c r="AE669" s="3"/>
      <c r="AF669" s="3"/>
      <c r="AG669" s="3"/>
      <c r="AH669" s="3"/>
      <c r="AI669" s="3"/>
      <c r="AJ669" s="3"/>
      <c r="AK669" s="3"/>
      <c r="AL669" s="3"/>
      <c r="AM669" s="3"/>
      <c r="AN669" s="3"/>
      <c r="AO669" s="3"/>
      <c r="AP669" s="3"/>
      <c r="AQ669" s="3"/>
      <c r="AR669" s="3"/>
      <c r="AS669" s="3"/>
      <c r="AT669" s="3"/>
      <c r="AU669" s="3"/>
      <c r="AV669" s="2" t="s">
        <v>52</v>
      </c>
      <c r="AW669" s="2" t="s">
        <v>1944</v>
      </c>
      <c r="AX669" s="2" t="s">
        <v>52</v>
      </c>
      <c r="AY669" s="2" t="s">
        <v>52</v>
      </c>
      <c r="AZ669" s="2" t="s">
        <v>52</v>
      </c>
    </row>
    <row r="670" spans="1:52" ht="30" customHeight="1" x14ac:dyDescent="0.3">
      <c r="A670" s="23" t="s">
        <v>1394</v>
      </c>
      <c r="B670" s="23" t="s">
        <v>1916</v>
      </c>
      <c r="C670" s="23" t="s">
        <v>949</v>
      </c>
      <c r="D670" s="24">
        <v>1</v>
      </c>
      <c r="E670" s="26">
        <f>TRUNC(SUMIF(V665:V670, RIGHTB(O670, 1), L665:L670)*U670, 2)</f>
        <v>0</v>
      </c>
      <c r="F670" s="29">
        <f t="shared" si="97"/>
        <v>0</v>
      </c>
      <c r="G670" s="26">
        <v>0</v>
      </c>
      <c r="H670" s="29">
        <f t="shared" si="98"/>
        <v>0</v>
      </c>
      <c r="I670" s="26">
        <v>0</v>
      </c>
      <c r="J670" s="29">
        <f t="shared" si="99"/>
        <v>0</v>
      </c>
      <c r="K670" s="26">
        <f t="shared" si="100"/>
        <v>0</v>
      </c>
      <c r="L670" s="29">
        <f t="shared" si="100"/>
        <v>0</v>
      </c>
      <c r="M670" s="23" t="s">
        <v>52</v>
      </c>
      <c r="N670" s="2" t="s">
        <v>715</v>
      </c>
      <c r="O670" s="2" t="s">
        <v>1360</v>
      </c>
      <c r="P670" s="2" t="s">
        <v>66</v>
      </c>
      <c r="Q670" s="2" t="s">
        <v>66</v>
      </c>
      <c r="R670" s="2" t="s">
        <v>66</v>
      </c>
      <c r="S670" s="3">
        <v>3</v>
      </c>
      <c r="T670" s="3">
        <v>0</v>
      </c>
      <c r="U670" s="3">
        <v>0.2</v>
      </c>
      <c r="V670" s="3"/>
      <c r="W670" s="3"/>
      <c r="X670" s="3"/>
      <c r="Y670" s="3"/>
      <c r="Z670" s="3"/>
      <c r="AA670" s="3"/>
      <c r="AB670" s="3"/>
      <c r="AC670" s="3"/>
      <c r="AD670" s="3"/>
      <c r="AE670" s="3"/>
      <c r="AF670" s="3"/>
      <c r="AG670" s="3"/>
      <c r="AH670" s="3"/>
      <c r="AI670" s="3"/>
      <c r="AJ670" s="3"/>
      <c r="AK670" s="3"/>
      <c r="AL670" s="3"/>
      <c r="AM670" s="3"/>
      <c r="AN670" s="3"/>
      <c r="AO670" s="3"/>
      <c r="AP670" s="3"/>
      <c r="AQ670" s="3"/>
      <c r="AR670" s="3"/>
      <c r="AS670" s="3"/>
      <c r="AT670" s="3"/>
      <c r="AU670" s="3"/>
      <c r="AV670" s="2" t="s">
        <v>52</v>
      </c>
      <c r="AW670" s="2" t="s">
        <v>1945</v>
      </c>
      <c r="AX670" s="2" t="s">
        <v>52</v>
      </c>
      <c r="AY670" s="2" t="s">
        <v>52</v>
      </c>
      <c r="AZ670" s="2" t="s">
        <v>52</v>
      </c>
    </row>
    <row r="671" spans="1:52" ht="30" customHeight="1" x14ac:dyDescent="0.3">
      <c r="A671" s="23" t="s">
        <v>979</v>
      </c>
      <c r="B671" s="23" t="s">
        <v>52</v>
      </c>
      <c r="C671" s="23" t="s">
        <v>52</v>
      </c>
      <c r="D671" s="24"/>
      <c r="E671" s="26"/>
      <c r="F671" s="29">
        <f>TRUNC(SUMIF(N665:N670, N664, F665:F670),0)</f>
        <v>0</v>
      </c>
      <c r="G671" s="26"/>
      <c r="H671" s="29">
        <f>TRUNC(SUMIF(N665:N670, N664, H665:H670),0)</f>
        <v>0</v>
      </c>
      <c r="I671" s="26"/>
      <c r="J671" s="29">
        <f>TRUNC(SUMIF(N665:N670, N664, J665:J670),0)</f>
        <v>0</v>
      </c>
      <c r="K671" s="26"/>
      <c r="L671" s="29">
        <f>F671+H671+J671</f>
        <v>0</v>
      </c>
      <c r="M671" s="23" t="s">
        <v>52</v>
      </c>
      <c r="N671" s="2" t="s">
        <v>97</v>
      </c>
      <c r="O671" s="2" t="s">
        <v>97</v>
      </c>
      <c r="P671" s="2" t="s">
        <v>52</v>
      </c>
      <c r="Q671" s="2" t="s">
        <v>52</v>
      </c>
      <c r="R671" s="2" t="s">
        <v>52</v>
      </c>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3"/>
      <c r="AS671" s="3"/>
      <c r="AT671" s="3"/>
      <c r="AU671" s="3"/>
      <c r="AV671" s="2" t="s">
        <v>52</v>
      </c>
      <c r="AW671" s="2" t="s">
        <v>52</v>
      </c>
      <c r="AX671" s="2" t="s">
        <v>52</v>
      </c>
      <c r="AY671" s="2" t="s">
        <v>52</v>
      </c>
      <c r="AZ671" s="2" t="s">
        <v>52</v>
      </c>
    </row>
    <row r="672" spans="1:52" ht="30" customHeight="1" x14ac:dyDescent="0.3">
      <c r="A672" s="24"/>
      <c r="B672" s="24"/>
      <c r="C672" s="24"/>
      <c r="D672" s="24"/>
      <c r="E672" s="26"/>
      <c r="F672" s="29"/>
      <c r="G672" s="26"/>
      <c r="H672" s="29"/>
      <c r="I672" s="26"/>
      <c r="J672" s="29"/>
      <c r="K672" s="26"/>
      <c r="L672" s="29"/>
      <c r="M672" s="24"/>
    </row>
    <row r="673" spans="1:52" ht="30" customHeight="1" x14ac:dyDescent="0.3">
      <c r="A673" s="20" t="s">
        <v>1946</v>
      </c>
      <c r="B673" s="21"/>
      <c r="C673" s="21"/>
      <c r="D673" s="21"/>
      <c r="E673" s="25"/>
      <c r="F673" s="28"/>
      <c r="G673" s="25"/>
      <c r="H673" s="28"/>
      <c r="I673" s="25"/>
      <c r="J673" s="28"/>
      <c r="K673" s="25"/>
      <c r="L673" s="28"/>
      <c r="M673" s="22"/>
      <c r="N673" s="1" t="s">
        <v>720</v>
      </c>
    </row>
    <row r="674" spans="1:52" ht="30" customHeight="1" x14ac:dyDescent="0.3">
      <c r="A674" s="23" t="s">
        <v>1897</v>
      </c>
      <c r="B674" s="23" t="s">
        <v>52</v>
      </c>
      <c r="C674" s="23" t="s">
        <v>70</v>
      </c>
      <c r="D674" s="24">
        <v>3.8769999999999998</v>
      </c>
      <c r="E674" s="26">
        <f>일위대가목록!E195</f>
        <v>0</v>
      </c>
      <c r="F674" s="29">
        <f t="shared" ref="F674:F679" si="101">TRUNC(E674*D674,1)</f>
        <v>0</v>
      </c>
      <c r="G674" s="26">
        <f>일위대가목록!F195</f>
        <v>0</v>
      </c>
      <c r="H674" s="29">
        <f t="shared" ref="H674:H679" si="102">TRUNC(G674*D674,1)</f>
        <v>0</v>
      </c>
      <c r="I674" s="26">
        <f>일위대가목록!G195</f>
        <v>0</v>
      </c>
      <c r="J674" s="29">
        <f t="shared" ref="J674:J679" si="103">TRUNC(I674*D674,1)</f>
        <v>0</v>
      </c>
      <c r="K674" s="26">
        <f t="shared" ref="K674:L679" si="104">TRUNC(E674+G674+I674,1)</f>
        <v>0</v>
      </c>
      <c r="L674" s="29">
        <f t="shared" si="104"/>
        <v>0</v>
      </c>
      <c r="M674" s="23" t="s">
        <v>1898</v>
      </c>
      <c r="N674" s="2" t="s">
        <v>720</v>
      </c>
      <c r="O674" s="2" t="s">
        <v>1899</v>
      </c>
      <c r="P674" s="2" t="s">
        <v>65</v>
      </c>
      <c r="Q674" s="2" t="s">
        <v>66</v>
      </c>
      <c r="R674" s="2" t="s">
        <v>66</v>
      </c>
      <c r="S674" s="3"/>
      <c r="T674" s="3"/>
      <c r="U674" s="3"/>
      <c r="V674" s="3">
        <v>1</v>
      </c>
      <c r="W674" s="3"/>
      <c r="X674" s="3"/>
      <c r="Y674" s="3"/>
      <c r="Z674" s="3"/>
      <c r="AA674" s="3"/>
      <c r="AB674" s="3"/>
      <c r="AC674" s="3"/>
      <c r="AD674" s="3"/>
      <c r="AE674" s="3"/>
      <c r="AF674" s="3"/>
      <c r="AG674" s="3"/>
      <c r="AH674" s="3"/>
      <c r="AI674" s="3"/>
      <c r="AJ674" s="3"/>
      <c r="AK674" s="3"/>
      <c r="AL674" s="3"/>
      <c r="AM674" s="3"/>
      <c r="AN674" s="3"/>
      <c r="AO674" s="3"/>
      <c r="AP674" s="3"/>
      <c r="AQ674" s="3"/>
      <c r="AR674" s="3"/>
      <c r="AS674" s="3"/>
      <c r="AT674" s="3"/>
      <c r="AU674" s="3"/>
      <c r="AV674" s="2" t="s">
        <v>52</v>
      </c>
      <c r="AW674" s="2" t="s">
        <v>1947</v>
      </c>
      <c r="AX674" s="2" t="s">
        <v>52</v>
      </c>
      <c r="AY674" s="2" t="s">
        <v>52</v>
      </c>
      <c r="AZ674" s="2" t="s">
        <v>52</v>
      </c>
    </row>
    <row r="675" spans="1:52" ht="30" customHeight="1" x14ac:dyDescent="0.3">
      <c r="A675" s="23" t="s">
        <v>1901</v>
      </c>
      <c r="B675" s="23" t="s">
        <v>1902</v>
      </c>
      <c r="C675" s="23" t="s">
        <v>70</v>
      </c>
      <c r="D675" s="24">
        <v>5.6470000000000002</v>
      </c>
      <c r="E675" s="26">
        <f>일위대가목록!E196</f>
        <v>0</v>
      </c>
      <c r="F675" s="29">
        <f t="shared" si="101"/>
        <v>0</v>
      </c>
      <c r="G675" s="26">
        <f>일위대가목록!F196</f>
        <v>0</v>
      </c>
      <c r="H675" s="29">
        <f t="shared" si="102"/>
        <v>0</v>
      </c>
      <c r="I675" s="26">
        <f>일위대가목록!G196</f>
        <v>0</v>
      </c>
      <c r="J675" s="29">
        <f t="shared" si="103"/>
        <v>0</v>
      </c>
      <c r="K675" s="26">
        <f t="shared" si="104"/>
        <v>0</v>
      </c>
      <c r="L675" s="29">
        <f t="shared" si="104"/>
        <v>0</v>
      </c>
      <c r="M675" s="23" t="s">
        <v>1903</v>
      </c>
      <c r="N675" s="2" t="s">
        <v>720</v>
      </c>
      <c r="O675" s="2" t="s">
        <v>1904</v>
      </c>
      <c r="P675" s="2" t="s">
        <v>65</v>
      </c>
      <c r="Q675" s="2" t="s">
        <v>66</v>
      </c>
      <c r="R675" s="2" t="s">
        <v>66</v>
      </c>
      <c r="S675" s="3"/>
      <c r="T675" s="3"/>
      <c r="U675" s="3"/>
      <c r="V675" s="3">
        <v>1</v>
      </c>
      <c r="W675" s="3"/>
      <c r="X675" s="3"/>
      <c r="Y675" s="3"/>
      <c r="Z675" s="3"/>
      <c r="AA675" s="3"/>
      <c r="AB675" s="3"/>
      <c r="AC675" s="3"/>
      <c r="AD675" s="3"/>
      <c r="AE675" s="3"/>
      <c r="AF675" s="3"/>
      <c r="AG675" s="3"/>
      <c r="AH675" s="3"/>
      <c r="AI675" s="3"/>
      <c r="AJ675" s="3"/>
      <c r="AK675" s="3"/>
      <c r="AL675" s="3"/>
      <c r="AM675" s="3"/>
      <c r="AN675" s="3"/>
      <c r="AO675" s="3"/>
      <c r="AP675" s="3"/>
      <c r="AQ675" s="3"/>
      <c r="AR675" s="3"/>
      <c r="AS675" s="3"/>
      <c r="AT675" s="3"/>
      <c r="AU675" s="3"/>
      <c r="AV675" s="2" t="s">
        <v>52</v>
      </c>
      <c r="AW675" s="2" t="s">
        <v>1948</v>
      </c>
      <c r="AX675" s="2" t="s">
        <v>52</v>
      </c>
      <c r="AY675" s="2" t="s">
        <v>52</v>
      </c>
      <c r="AZ675" s="2" t="s">
        <v>52</v>
      </c>
    </row>
    <row r="676" spans="1:52" ht="30" customHeight="1" x14ac:dyDescent="0.3">
      <c r="A676" s="23" t="s">
        <v>1901</v>
      </c>
      <c r="B676" s="23" t="s">
        <v>1906</v>
      </c>
      <c r="C676" s="23" t="s">
        <v>70</v>
      </c>
      <c r="D676" s="24">
        <v>1.47</v>
      </c>
      <c r="E676" s="26">
        <f>일위대가목록!E197</f>
        <v>0</v>
      </c>
      <c r="F676" s="29">
        <f t="shared" si="101"/>
        <v>0</v>
      </c>
      <c r="G676" s="26">
        <f>일위대가목록!F197</f>
        <v>0</v>
      </c>
      <c r="H676" s="29">
        <f t="shared" si="102"/>
        <v>0</v>
      </c>
      <c r="I676" s="26">
        <f>일위대가목록!G197</f>
        <v>0</v>
      </c>
      <c r="J676" s="29">
        <f t="shared" si="103"/>
        <v>0</v>
      </c>
      <c r="K676" s="26">
        <f t="shared" si="104"/>
        <v>0</v>
      </c>
      <c r="L676" s="29">
        <f t="shared" si="104"/>
        <v>0</v>
      </c>
      <c r="M676" s="23" t="s">
        <v>1907</v>
      </c>
      <c r="N676" s="2" t="s">
        <v>720</v>
      </c>
      <c r="O676" s="2" t="s">
        <v>1908</v>
      </c>
      <c r="P676" s="2" t="s">
        <v>65</v>
      </c>
      <c r="Q676" s="2" t="s">
        <v>66</v>
      </c>
      <c r="R676" s="2" t="s">
        <v>66</v>
      </c>
      <c r="S676" s="3"/>
      <c r="T676" s="3"/>
      <c r="U676" s="3"/>
      <c r="V676" s="3">
        <v>1</v>
      </c>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c r="AU676" s="3"/>
      <c r="AV676" s="2" t="s">
        <v>52</v>
      </c>
      <c r="AW676" s="2" t="s">
        <v>1949</v>
      </c>
      <c r="AX676" s="2" t="s">
        <v>52</v>
      </c>
      <c r="AY676" s="2" t="s">
        <v>52</v>
      </c>
      <c r="AZ676" s="2" t="s">
        <v>52</v>
      </c>
    </row>
    <row r="677" spans="1:52" ht="30" customHeight="1" x14ac:dyDescent="0.3">
      <c r="A677" s="23" t="s">
        <v>1910</v>
      </c>
      <c r="B677" s="23" t="s">
        <v>1911</v>
      </c>
      <c r="C677" s="23" t="s">
        <v>70</v>
      </c>
      <c r="D677" s="24">
        <v>2.528</v>
      </c>
      <c r="E677" s="26">
        <f>일위대가목록!E198</f>
        <v>0</v>
      </c>
      <c r="F677" s="29">
        <f t="shared" si="101"/>
        <v>0</v>
      </c>
      <c r="G677" s="26">
        <f>일위대가목록!F198</f>
        <v>0</v>
      </c>
      <c r="H677" s="29">
        <f t="shared" si="102"/>
        <v>0</v>
      </c>
      <c r="I677" s="26">
        <f>일위대가목록!G198</f>
        <v>0</v>
      </c>
      <c r="J677" s="29">
        <f t="shared" si="103"/>
        <v>0</v>
      </c>
      <c r="K677" s="26">
        <f t="shared" si="104"/>
        <v>0</v>
      </c>
      <c r="L677" s="29">
        <f t="shared" si="104"/>
        <v>0</v>
      </c>
      <c r="M677" s="23" t="s">
        <v>1912</v>
      </c>
      <c r="N677" s="2" t="s">
        <v>720</v>
      </c>
      <c r="O677" s="2" t="s">
        <v>1913</v>
      </c>
      <c r="P677" s="2" t="s">
        <v>65</v>
      </c>
      <c r="Q677" s="2" t="s">
        <v>66</v>
      </c>
      <c r="R677" s="2" t="s">
        <v>66</v>
      </c>
      <c r="S677" s="3"/>
      <c r="T677" s="3"/>
      <c r="U677" s="3"/>
      <c r="V677" s="3">
        <v>1</v>
      </c>
      <c r="W677" s="3"/>
      <c r="X677" s="3"/>
      <c r="Y677" s="3"/>
      <c r="Z677" s="3"/>
      <c r="AA677" s="3"/>
      <c r="AB677" s="3"/>
      <c r="AC677" s="3"/>
      <c r="AD677" s="3"/>
      <c r="AE677" s="3"/>
      <c r="AF677" s="3"/>
      <c r="AG677" s="3"/>
      <c r="AH677" s="3"/>
      <c r="AI677" s="3"/>
      <c r="AJ677" s="3"/>
      <c r="AK677" s="3"/>
      <c r="AL677" s="3"/>
      <c r="AM677" s="3"/>
      <c r="AN677" s="3"/>
      <c r="AO677" s="3"/>
      <c r="AP677" s="3"/>
      <c r="AQ677" s="3"/>
      <c r="AR677" s="3"/>
      <c r="AS677" s="3"/>
      <c r="AT677" s="3"/>
      <c r="AU677" s="3"/>
      <c r="AV677" s="2" t="s">
        <v>52</v>
      </c>
      <c r="AW677" s="2" t="s">
        <v>1950</v>
      </c>
      <c r="AX677" s="2" t="s">
        <v>52</v>
      </c>
      <c r="AY677" s="2" t="s">
        <v>52</v>
      </c>
      <c r="AZ677" s="2" t="s">
        <v>52</v>
      </c>
    </row>
    <row r="678" spans="1:52" ht="30" customHeight="1" x14ac:dyDescent="0.3">
      <c r="A678" s="23" t="s">
        <v>996</v>
      </c>
      <c r="B678" s="23" t="s">
        <v>997</v>
      </c>
      <c r="C678" s="23" t="s">
        <v>62</v>
      </c>
      <c r="D678" s="24">
        <v>60.991</v>
      </c>
      <c r="E678" s="26">
        <f>일위대가목록!E149</f>
        <v>0</v>
      </c>
      <c r="F678" s="29">
        <f t="shared" si="101"/>
        <v>0</v>
      </c>
      <c r="G678" s="26">
        <f>일위대가목록!F149</f>
        <v>0</v>
      </c>
      <c r="H678" s="29">
        <f t="shared" si="102"/>
        <v>0</v>
      </c>
      <c r="I678" s="26">
        <f>일위대가목록!G149</f>
        <v>0</v>
      </c>
      <c r="J678" s="29">
        <f t="shared" si="103"/>
        <v>0</v>
      </c>
      <c r="K678" s="26">
        <f t="shared" si="104"/>
        <v>0</v>
      </c>
      <c r="L678" s="29">
        <f t="shared" si="104"/>
        <v>0</v>
      </c>
      <c r="M678" s="23" t="s">
        <v>998</v>
      </c>
      <c r="N678" s="2" t="s">
        <v>720</v>
      </c>
      <c r="O678" s="2" t="s">
        <v>999</v>
      </c>
      <c r="P678" s="2" t="s">
        <v>65</v>
      </c>
      <c r="Q678" s="2" t="s">
        <v>66</v>
      </c>
      <c r="R678" s="2" t="s">
        <v>66</v>
      </c>
      <c r="S678" s="3"/>
      <c r="T678" s="3"/>
      <c r="U678" s="3"/>
      <c r="V678" s="3">
        <v>1</v>
      </c>
      <c r="W678" s="3"/>
      <c r="X678" s="3"/>
      <c r="Y678" s="3"/>
      <c r="Z678" s="3"/>
      <c r="AA678" s="3"/>
      <c r="AB678" s="3"/>
      <c r="AC678" s="3"/>
      <c r="AD678" s="3"/>
      <c r="AE678" s="3"/>
      <c r="AF678" s="3"/>
      <c r="AG678" s="3"/>
      <c r="AH678" s="3"/>
      <c r="AI678" s="3"/>
      <c r="AJ678" s="3"/>
      <c r="AK678" s="3"/>
      <c r="AL678" s="3"/>
      <c r="AM678" s="3"/>
      <c r="AN678" s="3"/>
      <c r="AO678" s="3"/>
      <c r="AP678" s="3"/>
      <c r="AQ678" s="3"/>
      <c r="AR678" s="3"/>
      <c r="AS678" s="3"/>
      <c r="AT678" s="3"/>
      <c r="AU678" s="3"/>
      <c r="AV678" s="2" t="s">
        <v>52</v>
      </c>
      <c r="AW678" s="2" t="s">
        <v>1951</v>
      </c>
      <c r="AX678" s="2" t="s">
        <v>52</v>
      </c>
      <c r="AY678" s="2" t="s">
        <v>52</v>
      </c>
      <c r="AZ678" s="2" t="s">
        <v>52</v>
      </c>
    </row>
    <row r="679" spans="1:52" ht="30" customHeight="1" x14ac:dyDescent="0.3">
      <c r="A679" s="23" t="s">
        <v>1394</v>
      </c>
      <c r="B679" s="23" t="s">
        <v>1916</v>
      </c>
      <c r="C679" s="23" t="s">
        <v>949</v>
      </c>
      <c r="D679" s="24">
        <v>1</v>
      </c>
      <c r="E679" s="26">
        <f>TRUNC(SUMIF(V674:V679, RIGHTB(O679, 1), L674:L679)*U679, 2)</f>
        <v>0</v>
      </c>
      <c r="F679" s="29">
        <f t="shared" si="101"/>
        <v>0</v>
      </c>
      <c r="G679" s="26">
        <v>0</v>
      </c>
      <c r="H679" s="29">
        <f t="shared" si="102"/>
        <v>0</v>
      </c>
      <c r="I679" s="26">
        <v>0</v>
      </c>
      <c r="J679" s="29">
        <f t="shared" si="103"/>
        <v>0</v>
      </c>
      <c r="K679" s="26">
        <f t="shared" si="104"/>
        <v>0</v>
      </c>
      <c r="L679" s="29">
        <f t="shared" si="104"/>
        <v>0</v>
      </c>
      <c r="M679" s="23" t="s">
        <v>52</v>
      </c>
      <c r="N679" s="2" t="s">
        <v>720</v>
      </c>
      <c r="O679" s="2" t="s">
        <v>1360</v>
      </c>
      <c r="P679" s="2" t="s">
        <v>66</v>
      </c>
      <c r="Q679" s="2" t="s">
        <v>66</v>
      </c>
      <c r="R679" s="2" t="s">
        <v>66</v>
      </c>
      <c r="S679" s="3">
        <v>3</v>
      </c>
      <c r="T679" s="3">
        <v>0</v>
      </c>
      <c r="U679" s="3">
        <v>0.2</v>
      </c>
      <c r="V679" s="3"/>
      <c r="W679" s="3"/>
      <c r="X679" s="3"/>
      <c r="Y679" s="3"/>
      <c r="Z679" s="3"/>
      <c r="AA679" s="3"/>
      <c r="AB679" s="3"/>
      <c r="AC679" s="3"/>
      <c r="AD679" s="3"/>
      <c r="AE679" s="3"/>
      <c r="AF679" s="3"/>
      <c r="AG679" s="3"/>
      <c r="AH679" s="3"/>
      <c r="AI679" s="3"/>
      <c r="AJ679" s="3"/>
      <c r="AK679" s="3"/>
      <c r="AL679" s="3"/>
      <c r="AM679" s="3"/>
      <c r="AN679" s="3"/>
      <c r="AO679" s="3"/>
      <c r="AP679" s="3"/>
      <c r="AQ679" s="3"/>
      <c r="AR679" s="3"/>
      <c r="AS679" s="3"/>
      <c r="AT679" s="3"/>
      <c r="AU679" s="3"/>
      <c r="AV679" s="2" t="s">
        <v>52</v>
      </c>
      <c r="AW679" s="2" t="s">
        <v>1952</v>
      </c>
      <c r="AX679" s="2" t="s">
        <v>52</v>
      </c>
      <c r="AY679" s="2" t="s">
        <v>52</v>
      </c>
      <c r="AZ679" s="2" t="s">
        <v>52</v>
      </c>
    </row>
    <row r="680" spans="1:52" ht="30" customHeight="1" x14ac:dyDescent="0.3">
      <c r="A680" s="23" t="s">
        <v>979</v>
      </c>
      <c r="B680" s="23" t="s">
        <v>52</v>
      </c>
      <c r="C680" s="23" t="s">
        <v>52</v>
      </c>
      <c r="D680" s="24"/>
      <c r="E680" s="26"/>
      <c r="F680" s="29">
        <f>TRUNC(SUMIF(N674:N679, N673, F674:F679),0)</f>
        <v>0</v>
      </c>
      <c r="G680" s="26"/>
      <c r="H680" s="29">
        <f>TRUNC(SUMIF(N674:N679, N673, H674:H679),0)</f>
        <v>0</v>
      </c>
      <c r="I680" s="26"/>
      <c r="J680" s="29">
        <f>TRUNC(SUMIF(N674:N679, N673, J674:J679),0)</f>
        <v>0</v>
      </c>
      <c r="K680" s="26"/>
      <c r="L680" s="29">
        <f>F680+H680+J680</f>
        <v>0</v>
      </c>
      <c r="M680" s="23" t="s">
        <v>52</v>
      </c>
      <c r="N680" s="2" t="s">
        <v>97</v>
      </c>
      <c r="O680" s="2" t="s">
        <v>97</v>
      </c>
      <c r="P680" s="2" t="s">
        <v>52</v>
      </c>
      <c r="Q680" s="2" t="s">
        <v>52</v>
      </c>
      <c r="R680" s="2" t="s">
        <v>52</v>
      </c>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3"/>
      <c r="AS680" s="3"/>
      <c r="AT680" s="3"/>
      <c r="AU680" s="3"/>
      <c r="AV680" s="2" t="s">
        <v>52</v>
      </c>
      <c r="AW680" s="2" t="s">
        <v>52</v>
      </c>
      <c r="AX680" s="2" t="s">
        <v>52</v>
      </c>
      <c r="AY680" s="2" t="s">
        <v>52</v>
      </c>
      <c r="AZ680" s="2" t="s">
        <v>52</v>
      </c>
    </row>
    <row r="681" spans="1:52" ht="30" customHeight="1" x14ac:dyDescent="0.3">
      <c r="A681" s="24"/>
      <c r="B681" s="24"/>
      <c r="C681" s="24"/>
      <c r="D681" s="24"/>
      <c r="E681" s="26"/>
      <c r="F681" s="29"/>
      <c r="G681" s="26"/>
      <c r="H681" s="29"/>
      <c r="I681" s="26"/>
      <c r="J681" s="29"/>
      <c r="K681" s="26"/>
      <c r="L681" s="29"/>
      <c r="M681" s="24"/>
    </row>
    <row r="682" spans="1:52" ht="30" customHeight="1" x14ac:dyDescent="0.3">
      <c r="A682" s="20" t="s">
        <v>1953</v>
      </c>
      <c r="B682" s="21"/>
      <c r="C682" s="21"/>
      <c r="D682" s="21"/>
      <c r="E682" s="25"/>
      <c r="F682" s="28"/>
      <c r="G682" s="25"/>
      <c r="H682" s="28"/>
      <c r="I682" s="25"/>
      <c r="J682" s="28"/>
      <c r="K682" s="25"/>
      <c r="L682" s="28"/>
      <c r="M682" s="22"/>
      <c r="N682" s="1" t="s">
        <v>725</v>
      </c>
    </row>
    <row r="683" spans="1:52" ht="30" customHeight="1" x14ac:dyDescent="0.3">
      <c r="A683" s="23" t="s">
        <v>1954</v>
      </c>
      <c r="B683" s="23" t="s">
        <v>1955</v>
      </c>
      <c r="C683" s="23" t="s">
        <v>70</v>
      </c>
      <c r="D683" s="24">
        <v>3.13</v>
      </c>
      <c r="E683" s="26">
        <f>일위대가목록!E200</f>
        <v>0</v>
      </c>
      <c r="F683" s="29">
        <f>TRUNC(E683*D683,1)</f>
        <v>0</v>
      </c>
      <c r="G683" s="26">
        <f>일위대가목록!F200</f>
        <v>0</v>
      </c>
      <c r="H683" s="29">
        <f>TRUNC(G683*D683,1)</f>
        <v>0</v>
      </c>
      <c r="I683" s="26">
        <f>일위대가목록!G200</f>
        <v>0</v>
      </c>
      <c r="J683" s="29">
        <f>TRUNC(I683*D683,1)</f>
        <v>0</v>
      </c>
      <c r="K683" s="26">
        <f t="shared" ref="K683:L686" si="105">TRUNC(E683+G683+I683,1)</f>
        <v>0</v>
      </c>
      <c r="L683" s="29">
        <f t="shared" si="105"/>
        <v>0</v>
      </c>
      <c r="M683" s="23" t="s">
        <v>1956</v>
      </c>
      <c r="N683" s="2" t="s">
        <v>725</v>
      </c>
      <c r="O683" s="2" t="s">
        <v>1957</v>
      </c>
      <c r="P683" s="2" t="s">
        <v>65</v>
      </c>
      <c r="Q683" s="2" t="s">
        <v>66</v>
      </c>
      <c r="R683" s="2" t="s">
        <v>66</v>
      </c>
      <c r="S683" s="3"/>
      <c r="T683" s="3"/>
      <c r="U683" s="3"/>
      <c r="V683" s="3">
        <v>1</v>
      </c>
      <c r="W683" s="3"/>
      <c r="X683" s="3"/>
      <c r="Y683" s="3"/>
      <c r="Z683" s="3"/>
      <c r="AA683" s="3"/>
      <c r="AB683" s="3"/>
      <c r="AC683" s="3"/>
      <c r="AD683" s="3"/>
      <c r="AE683" s="3"/>
      <c r="AF683" s="3"/>
      <c r="AG683" s="3"/>
      <c r="AH683" s="3"/>
      <c r="AI683" s="3"/>
      <c r="AJ683" s="3"/>
      <c r="AK683" s="3"/>
      <c r="AL683" s="3"/>
      <c r="AM683" s="3"/>
      <c r="AN683" s="3"/>
      <c r="AO683" s="3"/>
      <c r="AP683" s="3"/>
      <c r="AQ683" s="3"/>
      <c r="AR683" s="3"/>
      <c r="AS683" s="3"/>
      <c r="AT683" s="3"/>
      <c r="AU683" s="3"/>
      <c r="AV683" s="2" t="s">
        <v>52</v>
      </c>
      <c r="AW683" s="2" t="s">
        <v>1958</v>
      </c>
      <c r="AX683" s="2" t="s">
        <v>52</v>
      </c>
      <c r="AY683" s="2" t="s">
        <v>52</v>
      </c>
      <c r="AZ683" s="2" t="s">
        <v>52</v>
      </c>
    </row>
    <row r="684" spans="1:52" ht="30" customHeight="1" x14ac:dyDescent="0.3">
      <c r="A684" s="23" t="s">
        <v>1901</v>
      </c>
      <c r="B684" s="23" t="s">
        <v>1959</v>
      </c>
      <c r="C684" s="23" t="s">
        <v>70</v>
      </c>
      <c r="D684" s="24">
        <v>0.71199999999999997</v>
      </c>
      <c r="E684" s="26">
        <f>일위대가목록!E201</f>
        <v>0</v>
      </c>
      <c r="F684" s="29">
        <f>TRUNC(E684*D684,1)</f>
        <v>0</v>
      </c>
      <c r="G684" s="26">
        <f>일위대가목록!F201</f>
        <v>0</v>
      </c>
      <c r="H684" s="29">
        <f>TRUNC(G684*D684,1)</f>
        <v>0</v>
      </c>
      <c r="I684" s="26">
        <f>일위대가목록!G201</f>
        <v>0</v>
      </c>
      <c r="J684" s="29">
        <f>TRUNC(I684*D684,1)</f>
        <v>0</v>
      </c>
      <c r="K684" s="26">
        <f t="shared" si="105"/>
        <v>0</v>
      </c>
      <c r="L684" s="29">
        <f t="shared" si="105"/>
        <v>0</v>
      </c>
      <c r="M684" s="23" t="s">
        <v>1960</v>
      </c>
      <c r="N684" s="2" t="s">
        <v>725</v>
      </c>
      <c r="O684" s="2" t="s">
        <v>1961</v>
      </c>
      <c r="P684" s="2" t="s">
        <v>65</v>
      </c>
      <c r="Q684" s="2" t="s">
        <v>66</v>
      </c>
      <c r="R684" s="2" t="s">
        <v>66</v>
      </c>
      <c r="S684" s="3"/>
      <c r="T684" s="3"/>
      <c r="U684" s="3"/>
      <c r="V684" s="3">
        <v>1</v>
      </c>
      <c r="W684" s="3"/>
      <c r="X684" s="3"/>
      <c r="Y684" s="3"/>
      <c r="Z684" s="3"/>
      <c r="AA684" s="3"/>
      <c r="AB684" s="3"/>
      <c r="AC684" s="3"/>
      <c r="AD684" s="3"/>
      <c r="AE684" s="3"/>
      <c r="AF684" s="3"/>
      <c r="AG684" s="3"/>
      <c r="AH684" s="3"/>
      <c r="AI684" s="3"/>
      <c r="AJ684" s="3"/>
      <c r="AK684" s="3"/>
      <c r="AL684" s="3"/>
      <c r="AM684" s="3"/>
      <c r="AN684" s="3"/>
      <c r="AO684" s="3"/>
      <c r="AP684" s="3"/>
      <c r="AQ684" s="3"/>
      <c r="AR684" s="3"/>
      <c r="AS684" s="3"/>
      <c r="AT684" s="3"/>
      <c r="AU684" s="3"/>
      <c r="AV684" s="2" t="s">
        <v>52</v>
      </c>
      <c r="AW684" s="2" t="s">
        <v>1962</v>
      </c>
      <c r="AX684" s="2" t="s">
        <v>52</v>
      </c>
      <c r="AY684" s="2" t="s">
        <v>52</v>
      </c>
      <c r="AZ684" s="2" t="s">
        <v>52</v>
      </c>
    </row>
    <row r="685" spans="1:52" ht="30" customHeight="1" x14ac:dyDescent="0.3">
      <c r="A685" s="23" t="s">
        <v>1963</v>
      </c>
      <c r="B685" s="23" t="s">
        <v>52</v>
      </c>
      <c r="C685" s="23" t="s">
        <v>70</v>
      </c>
      <c r="D685" s="24">
        <v>6.827</v>
      </c>
      <c r="E685" s="26">
        <f>일위대가목록!E202</f>
        <v>0</v>
      </c>
      <c r="F685" s="29">
        <f>TRUNC(E685*D685,1)</f>
        <v>0</v>
      </c>
      <c r="G685" s="26">
        <f>일위대가목록!F202</f>
        <v>0</v>
      </c>
      <c r="H685" s="29">
        <f>TRUNC(G685*D685,1)</f>
        <v>0</v>
      </c>
      <c r="I685" s="26">
        <f>일위대가목록!G202</f>
        <v>0</v>
      </c>
      <c r="J685" s="29">
        <f>TRUNC(I685*D685,1)</f>
        <v>0</v>
      </c>
      <c r="K685" s="26">
        <f t="shared" si="105"/>
        <v>0</v>
      </c>
      <c r="L685" s="29">
        <f t="shared" si="105"/>
        <v>0</v>
      </c>
      <c r="M685" s="23" t="s">
        <v>1964</v>
      </c>
      <c r="N685" s="2" t="s">
        <v>725</v>
      </c>
      <c r="O685" s="2" t="s">
        <v>1965</v>
      </c>
      <c r="P685" s="2" t="s">
        <v>65</v>
      </c>
      <c r="Q685" s="2" t="s">
        <v>66</v>
      </c>
      <c r="R685" s="2" t="s">
        <v>66</v>
      </c>
      <c r="S685" s="3"/>
      <c r="T685" s="3"/>
      <c r="U685" s="3"/>
      <c r="V685" s="3">
        <v>1</v>
      </c>
      <c r="W685" s="3"/>
      <c r="X685" s="3"/>
      <c r="Y685" s="3"/>
      <c r="Z685" s="3"/>
      <c r="AA685" s="3"/>
      <c r="AB685" s="3"/>
      <c r="AC685" s="3"/>
      <c r="AD685" s="3"/>
      <c r="AE685" s="3"/>
      <c r="AF685" s="3"/>
      <c r="AG685" s="3"/>
      <c r="AH685" s="3"/>
      <c r="AI685" s="3"/>
      <c r="AJ685" s="3"/>
      <c r="AK685" s="3"/>
      <c r="AL685" s="3"/>
      <c r="AM685" s="3"/>
      <c r="AN685" s="3"/>
      <c r="AO685" s="3"/>
      <c r="AP685" s="3"/>
      <c r="AQ685" s="3"/>
      <c r="AR685" s="3"/>
      <c r="AS685" s="3"/>
      <c r="AT685" s="3"/>
      <c r="AU685" s="3"/>
      <c r="AV685" s="2" t="s">
        <v>52</v>
      </c>
      <c r="AW685" s="2" t="s">
        <v>1966</v>
      </c>
      <c r="AX685" s="2" t="s">
        <v>52</v>
      </c>
      <c r="AY685" s="2" t="s">
        <v>52</v>
      </c>
      <c r="AZ685" s="2" t="s">
        <v>52</v>
      </c>
    </row>
    <row r="686" spans="1:52" ht="30" customHeight="1" x14ac:dyDescent="0.3">
      <c r="A686" s="23" t="s">
        <v>1394</v>
      </c>
      <c r="B686" s="23" t="s">
        <v>1916</v>
      </c>
      <c r="C686" s="23" t="s">
        <v>949</v>
      </c>
      <c r="D686" s="24">
        <v>1</v>
      </c>
      <c r="E686" s="26">
        <f>TRUNC(SUMIF(V683:V686, RIGHTB(O686, 1), L683:L686)*U686, 2)</f>
        <v>0</v>
      </c>
      <c r="F686" s="29">
        <f>TRUNC(E686*D686,1)</f>
        <v>0</v>
      </c>
      <c r="G686" s="26">
        <v>0</v>
      </c>
      <c r="H686" s="29">
        <f>TRUNC(G686*D686,1)</f>
        <v>0</v>
      </c>
      <c r="I686" s="26">
        <v>0</v>
      </c>
      <c r="J686" s="29">
        <f>TRUNC(I686*D686,1)</f>
        <v>0</v>
      </c>
      <c r="K686" s="26">
        <f t="shared" si="105"/>
        <v>0</v>
      </c>
      <c r="L686" s="29">
        <f t="shared" si="105"/>
        <v>0</v>
      </c>
      <c r="M686" s="23" t="s">
        <v>52</v>
      </c>
      <c r="N686" s="2" t="s">
        <v>725</v>
      </c>
      <c r="O686" s="2" t="s">
        <v>1360</v>
      </c>
      <c r="P686" s="2" t="s">
        <v>66</v>
      </c>
      <c r="Q686" s="2" t="s">
        <v>66</v>
      </c>
      <c r="R686" s="2" t="s">
        <v>66</v>
      </c>
      <c r="S686" s="3">
        <v>3</v>
      </c>
      <c r="T686" s="3">
        <v>0</v>
      </c>
      <c r="U686" s="3">
        <v>0.2</v>
      </c>
      <c r="V686" s="3"/>
      <c r="W686" s="3"/>
      <c r="X686" s="3"/>
      <c r="Y686" s="3"/>
      <c r="Z686" s="3"/>
      <c r="AA686" s="3"/>
      <c r="AB686" s="3"/>
      <c r="AC686" s="3"/>
      <c r="AD686" s="3"/>
      <c r="AE686" s="3"/>
      <c r="AF686" s="3"/>
      <c r="AG686" s="3"/>
      <c r="AH686" s="3"/>
      <c r="AI686" s="3"/>
      <c r="AJ686" s="3"/>
      <c r="AK686" s="3"/>
      <c r="AL686" s="3"/>
      <c r="AM686" s="3"/>
      <c r="AN686" s="3"/>
      <c r="AO686" s="3"/>
      <c r="AP686" s="3"/>
      <c r="AQ686" s="3"/>
      <c r="AR686" s="3"/>
      <c r="AS686" s="3"/>
      <c r="AT686" s="3"/>
      <c r="AU686" s="3"/>
      <c r="AV686" s="2" t="s">
        <v>52</v>
      </c>
      <c r="AW686" s="2" t="s">
        <v>1967</v>
      </c>
      <c r="AX686" s="2" t="s">
        <v>52</v>
      </c>
      <c r="AY686" s="2" t="s">
        <v>52</v>
      </c>
      <c r="AZ686" s="2" t="s">
        <v>52</v>
      </c>
    </row>
    <row r="687" spans="1:52" ht="30" customHeight="1" x14ac:dyDescent="0.3">
      <c r="A687" s="23" t="s">
        <v>979</v>
      </c>
      <c r="B687" s="23" t="s">
        <v>52</v>
      </c>
      <c r="C687" s="23" t="s">
        <v>52</v>
      </c>
      <c r="D687" s="24"/>
      <c r="E687" s="26"/>
      <c r="F687" s="29">
        <f>TRUNC(SUMIF(N683:N686, N682, F683:F686),0)</f>
        <v>0</v>
      </c>
      <c r="G687" s="26"/>
      <c r="H687" s="29">
        <f>TRUNC(SUMIF(N683:N686, N682, H683:H686),0)</f>
        <v>0</v>
      </c>
      <c r="I687" s="26"/>
      <c r="J687" s="29">
        <f>TRUNC(SUMIF(N683:N686, N682, J683:J686),0)</f>
        <v>0</v>
      </c>
      <c r="K687" s="26"/>
      <c r="L687" s="29">
        <f>F687+H687+J687</f>
        <v>0</v>
      </c>
      <c r="M687" s="23" t="s">
        <v>52</v>
      </c>
      <c r="N687" s="2" t="s">
        <v>97</v>
      </c>
      <c r="O687" s="2" t="s">
        <v>97</v>
      </c>
      <c r="P687" s="2" t="s">
        <v>52</v>
      </c>
      <c r="Q687" s="2" t="s">
        <v>52</v>
      </c>
      <c r="R687" s="2" t="s">
        <v>52</v>
      </c>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3"/>
      <c r="AS687" s="3"/>
      <c r="AT687" s="3"/>
      <c r="AU687" s="3"/>
      <c r="AV687" s="2" t="s">
        <v>52</v>
      </c>
      <c r="AW687" s="2" t="s">
        <v>52</v>
      </c>
      <c r="AX687" s="2" t="s">
        <v>52</v>
      </c>
      <c r="AY687" s="2" t="s">
        <v>52</v>
      </c>
      <c r="AZ687" s="2" t="s">
        <v>52</v>
      </c>
    </row>
    <row r="688" spans="1:52" ht="30" customHeight="1" x14ac:dyDescent="0.3">
      <c r="A688" s="24"/>
      <c r="B688" s="24"/>
      <c r="C688" s="24"/>
      <c r="D688" s="24"/>
      <c r="E688" s="26"/>
      <c r="F688" s="29"/>
      <c r="G688" s="26"/>
      <c r="H688" s="29"/>
      <c r="I688" s="26"/>
      <c r="J688" s="29"/>
      <c r="K688" s="26"/>
      <c r="L688" s="29"/>
      <c r="M688" s="24"/>
    </row>
    <row r="689" spans="1:52" ht="30" customHeight="1" x14ac:dyDescent="0.3">
      <c r="A689" s="20" t="s">
        <v>1968</v>
      </c>
      <c r="B689" s="21"/>
      <c r="C689" s="21"/>
      <c r="D689" s="21"/>
      <c r="E689" s="25"/>
      <c r="F689" s="28"/>
      <c r="G689" s="25"/>
      <c r="H689" s="28"/>
      <c r="I689" s="25"/>
      <c r="J689" s="28"/>
      <c r="K689" s="25"/>
      <c r="L689" s="28"/>
      <c r="M689" s="22"/>
      <c r="N689" s="1" t="s">
        <v>730</v>
      </c>
    </row>
    <row r="690" spans="1:52" ht="30" customHeight="1" x14ac:dyDescent="0.3">
      <c r="A690" s="23" t="s">
        <v>1954</v>
      </c>
      <c r="B690" s="23" t="s">
        <v>1955</v>
      </c>
      <c r="C690" s="23" t="s">
        <v>70</v>
      </c>
      <c r="D690" s="24">
        <v>6.7830000000000004</v>
      </c>
      <c r="E690" s="26">
        <f>일위대가목록!E200</f>
        <v>0</v>
      </c>
      <c r="F690" s="29">
        <f>TRUNC(E690*D690,1)</f>
        <v>0</v>
      </c>
      <c r="G690" s="26">
        <f>일위대가목록!F200</f>
        <v>0</v>
      </c>
      <c r="H690" s="29">
        <f>TRUNC(G690*D690,1)</f>
        <v>0</v>
      </c>
      <c r="I690" s="26">
        <f>일위대가목록!G200</f>
        <v>0</v>
      </c>
      <c r="J690" s="29">
        <f>TRUNC(I690*D690,1)</f>
        <v>0</v>
      </c>
      <c r="K690" s="26">
        <f t="shared" ref="K690:L693" si="106">TRUNC(E690+G690+I690,1)</f>
        <v>0</v>
      </c>
      <c r="L690" s="29">
        <f t="shared" si="106"/>
        <v>0</v>
      </c>
      <c r="M690" s="23" t="s">
        <v>1956</v>
      </c>
      <c r="N690" s="2" t="s">
        <v>730</v>
      </c>
      <c r="O690" s="2" t="s">
        <v>1957</v>
      </c>
      <c r="P690" s="2" t="s">
        <v>65</v>
      </c>
      <c r="Q690" s="2" t="s">
        <v>66</v>
      </c>
      <c r="R690" s="2" t="s">
        <v>66</v>
      </c>
      <c r="S690" s="3"/>
      <c r="T690" s="3"/>
      <c r="U690" s="3"/>
      <c r="V690" s="3">
        <v>1</v>
      </c>
      <c r="W690" s="3"/>
      <c r="X690" s="3"/>
      <c r="Y690" s="3"/>
      <c r="Z690" s="3"/>
      <c r="AA690" s="3"/>
      <c r="AB690" s="3"/>
      <c r="AC690" s="3"/>
      <c r="AD690" s="3"/>
      <c r="AE690" s="3"/>
      <c r="AF690" s="3"/>
      <c r="AG690" s="3"/>
      <c r="AH690" s="3"/>
      <c r="AI690" s="3"/>
      <c r="AJ690" s="3"/>
      <c r="AK690" s="3"/>
      <c r="AL690" s="3"/>
      <c r="AM690" s="3"/>
      <c r="AN690" s="3"/>
      <c r="AO690" s="3"/>
      <c r="AP690" s="3"/>
      <c r="AQ690" s="3"/>
      <c r="AR690" s="3"/>
      <c r="AS690" s="3"/>
      <c r="AT690" s="3"/>
      <c r="AU690" s="3"/>
      <c r="AV690" s="2" t="s">
        <v>52</v>
      </c>
      <c r="AW690" s="2" t="s">
        <v>1969</v>
      </c>
      <c r="AX690" s="2" t="s">
        <v>52</v>
      </c>
      <c r="AY690" s="2" t="s">
        <v>52</v>
      </c>
      <c r="AZ690" s="2" t="s">
        <v>52</v>
      </c>
    </row>
    <row r="691" spans="1:52" ht="30" customHeight="1" x14ac:dyDescent="0.3">
      <c r="A691" s="23" t="s">
        <v>1901</v>
      </c>
      <c r="B691" s="23" t="s">
        <v>1959</v>
      </c>
      <c r="C691" s="23" t="s">
        <v>70</v>
      </c>
      <c r="D691" s="24">
        <v>1.488</v>
      </c>
      <c r="E691" s="26">
        <f>일위대가목록!E201</f>
        <v>0</v>
      </c>
      <c r="F691" s="29">
        <f>TRUNC(E691*D691,1)</f>
        <v>0</v>
      </c>
      <c r="G691" s="26">
        <f>일위대가목록!F201</f>
        <v>0</v>
      </c>
      <c r="H691" s="29">
        <f>TRUNC(G691*D691,1)</f>
        <v>0</v>
      </c>
      <c r="I691" s="26">
        <f>일위대가목록!G201</f>
        <v>0</v>
      </c>
      <c r="J691" s="29">
        <f>TRUNC(I691*D691,1)</f>
        <v>0</v>
      </c>
      <c r="K691" s="26">
        <f t="shared" si="106"/>
        <v>0</v>
      </c>
      <c r="L691" s="29">
        <f t="shared" si="106"/>
        <v>0</v>
      </c>
      <c r="M691" s="23" t="s">
        <v>1960</v>
      </c>
      <c r="N691" s="2" t="s">
        <v>730</v>
      </c>
      <c r="O691" s="2" t="s">
        <v>1961</v>
      </c>
      <c r="P691" s="2" t="s">
        <v>65</v>
      </c>
      <c r="Q691" s="2" t="s">
        <v>66</v>
      </c>
      <c r="R691" s="2" t="s">
        <v>66</v>
      </c>
      <c r="S691" s="3"/>
      <c r="T691" s="3"/>
      <c r="U691" s="3"/>
      <c r="V691" s="3">
        <v>1</v>
      </c>
      <c r="W691" s="3"/>
      <c r="X691" s="3"/>
      <c r="Y691" s="3"/>
      <c r="Z691" s="3"/>
      <c r="AA691" s="3"/>
      <c r="AB691" s="3"/>
      <c r="AC691" s="3"/>
      <c r="AD691" s="3"/>
      <c r="AE691" s="3"/>
      <c r="AF691" s="3"/>
      <c r="AG691" s="3"/>
      <c r="AH691" s="3"/>
      <c r="AI691" s="3"/>
      <c r="AJ691" s="3"/>
      <c r="AK691" s="3"/>
      <c r="AL691" s="3"/>
      <c r="AM691" s="3"/>
      <c r="AN691" s="3"/>
      <c r="AO691" s="3"/>
      <c r="AP691" s="3"/>
      <c r="AQ691" s="3"/>
      <c r="AR691" s="3"/>
      <c r="AS691" s="3"/>
      <c r="AT691" s="3"/>
      <c r="AU691" s="3"/>
      <c r="AV691" s="2" t="s">
        <v>52</v>
      </c>
      <c r="AW691" s="2" t="s">
        <v>1970</v>
      </c>
      <c r="AX691" s="2" t="s">
        <v>52</v>
      </c>
      <c r="AY691" s="2" t="s">
        <v>52</v>
      </c>
      <c r="AZ691" s="2" t="s">
        <v>52</v>
      </c>
    </row>
    <row r="692" spans="1:52" ht="30" customHeight="1" x14ac:dyDescent="0.3">
      <c r="A692" s="23" t="s">
        <v>1963</v>
      </c>
      <c r="B692" s="23" t="s">
        <v>52</v>
      </c>
      <c r="C692" s="23" t="s">
        <v>70</v>
      </c>
      <c r="D692" s="24">
        <v>12.603</v>
      </c>
      <c r="E692" s="26">
        <f>일위대가목록!E202</f>
        <v>0</v>
      </c>
      <c r="F692" s="29">
        <f>TRUNC(E692*D692,1)</f>
        <v>0</v>
      </c>
      <c r="G692" s="26">
        <f>일위대가목록!F202</f>
        <v>0</v>
      </c>
      <c r="H692" s="29">
        <f>TRUNC(G692*D692,1)</f>
        <v>0</v>
      </c>
      <c r="I692" s="26">
        <f>일위대가목록!G202</f>
        <v>0</v>
      </c>
      <c r="J692" s="29">
        <f>TRUNC(I692*D692,1)</f>
        <v>0</v>
      </c>
      <c r="K692" s="26">
        <f t="shared" si="106"/>
        <v>0</v>
      </c>
      <c r="L692" s="29">
        <f t="shared" si="106"/>
        <v>0</v>
      </c>
      <c r="M692" s="23" t="s">
        <v>1964</v>
      </c>
      <c r="N692" s="2" t="s">
        <v>730</v>
      </c>
      <c r="O692" s="2" t="s">
        <v>1965</v>
      </c>
      <c r="P692" s="2" t="s">
        <v>65</v>
      </c>
      <c r="Q692" s="2" t="s">
        <v>66</v>
      </c>
      <c r="R692" s="2" t="s">
        <v>66</v>
      </c>
      <c r="S692" s="3"/>
      <c r="T692" s="3"/>
      <c r="U692" s="3"/>
      <c r="V692" s="3">
        <v>1</v>
      </c>
      <c r="W692" s="3"/>
      <c r="X692" s="3"/>
      <c r="Y692" s="3"/>
      <c r="Z692" s="3"/>
      <c r="AA692" s="3"/>
      <c r="AB692" s="3"/>
      <c r="AC692" s="3"/>
      <c r="AD692" s="3"/>
      <c r="AE692" s="3"/>
      <c r="AF692" s="3"/>
      <c r="AG692" s="3"/>
      <c r="AH692" s="3"/>
      <c r="AI692" s="3"/>
      <c r="AJ692" s="3"/>
      <c r="AK692" s="3"/>
      <c r="AL692" s="3"/>
      <c r="AM692" s="3"/>
      <c r="AN692" s="3"/>
      <c r="AO692" s="3"/>
      <c r="AP692" s="3"/>
      <c r="AQ692" s="3"/>
      <c r="AR692" s="3"/>
      <c r="AS692" s="3"/>
      <c r="AT692" s="3"/>
      <c r="AU692" s="3"/>
      <c r="AV692" s="2" t="s">
        <v>52</v>
      </c>
      <c r="AW692" s="2" t="s">
        <v>1971</v>
      </c>
      <c r="AX692" s="2" t="s">
        <v>52</v>
      </c>
      <c r="AY692" s="2" t="s">
        <v>52</v>
      </c>
      <c r="AZ692" s="2" t="s">
        <v>52</v>
      </c>
    </row>
    <row r="693" spans="1:52" ht="30" customHeight="1" x14ac:dyDescent="0.3">
      <c r="A693" s="23" t="s">
        <v>1394</v>
      </c>
      <c r="B693" s="23" t="s">
        <v>1916</v>
      </c>
      <c r="C693" s="23" t="s">
        <v>949</v>
      </c>
      <c r="D693" s="24">
        <v>1</v>
      </c>
      <c r="E693" s="26">
        <f>TRUNC(SUMIF(V690:V693, RIGHTB(O693, 1), L690:L693)*U693, 2)</f>
        <v>0</v>
      </c>
      <c r="F693" s="29">
        <f>TRUNC(E693*D693,1)</f>
        <v>0</v>
      </c>
      <c r="G693" s="26">
        <v>0</v>
      </c>
      <c r="H693" s="29">
        <f>TRUNC(G693*D693,1)</f>
        <v>0</v>
      </c>
      <c r="I693" s="26">
        <v>0</v>
      </c>
      <c r="J693" s="29">
        <f>TRUNC(I693*D693,1)</f>
        <v>0</v>
      </c>
      <c r="K693" s="26">
        <f t="shared" si="106"/>
        <v>0</v>
      </c>
      <c r="L693" s="29">
        <f t="shared" si="106"/>
        <v>0</v>
      </c>
      <c r="M693" s="23" t="s">
        <v>52</v>
      </c>
      <c r="N693" s="2" t="s">
        <v>730</v>
      </c>
      <c r="O693" s="2" t="s">
        <v>1360</v>
      </c>
      <c r="P693" s="2" t="s">
        <v>66</v>
      </c>
      <c r="Q693" s="2" t="s">
        <v>66</v>
      </c>
      <c r="R693" s="2" t="s">
        <v>66</v>
      </c>
      <c r="S693" s="3">
        <v>3</v>
      </c>
      <c r="T693" s="3">
        <v>0</v>
      </c>
      <c r="U693" s="3">
        <v>0.2</v>
      </c>
      <c r="V693" s="3"/>
      <c r="W693" s="3"/>
      <c r="X693" s="3"/>
      <c r="Y693" s="3"/>
      <c r="Z693" s="3"/>
      <c r="AA693" s="3"/>
      <c r="AB693" s="3"/>
      <c r="AC693" s="3"/>
      <c r="AD693" s="3"/>
      <c r="AE693" s="3"/>
      <c r="AF693" s="3"/>
      <c r="AG693" s="3"/>
      <c r="AH693" s="3"/>
      <c r="AI693" s="3"/>
      <c r="AJ693" s="3"/>
      <c r="AK693" s="3"/>
      <c r="AL693" s="3"/>
      <c r="AM693" s="3"/>
      <c r="AN693" s="3"/>
      <c r="AO693" s="3"/>
      <c r="AP693" s="3"/>
      <c r="AQ693" s="3"/>
      <c r="AR693" s="3"/>
      <c r="AS693" s="3"/>
      <c r="AT693" s="3"/>
      <c r="AU693" s="3"/>
      <c r="AV693" s="2" t="s">
        <v>52</v>
      </c>
      <c r="AW693" s="2" t="s">
        <v>1972</v>
      </c>
      <c r="AX693" s="2" t="s">
        <v>52</v>
      </c>
      <c r="AY693" s="2" t="s">
        <v>52</v>
      </c>
      <c r="AZ693" s="2" t="s">
        <v>52</v>
      </c>
    </row>
    <row r="694" spans="1:52" ht="30" customHeight="1" x14ac:dyDescent="0.3">
      <c r="A694" s="23" t="s">
        <v>979</v>
      </c>
      <c r="B694" s="23" t="s">
        <v>52</v>
      </c>
      <c r="C694" s="23" t="s">
        <v>52</v>
      </c>
      <c r="D694" s="24"/>
      <c r="E694" s="26"/>
      <c r="F694" s="29">
        <f>TRUNC(SUMIF(N690:N693, N689, F690:F693),0)</f>
        <v>0</v>
      </c>
      <c r="G694" s="26"/>
      <c r="H694" s="29">
        <f>TRUNC(SUMIF(N690:N693, N689, H690:H693),0)</f>
        <v>0</v>
      </c>
      <c r="I694" s="26"/>
      <c r="J694" s="29">
        <f>TRUNC(SUMIF(N690:N693, N689, J690:J693),0)</f>
        <v>0</v>
      </c>
      <c r="K694" s="26"/>
      <c r="L694" s="29">
        <f>F694+H694+J694</f>
        <v>0</v>
      </c>
      <c r="M694" s="23" t="s">
        <v>52</v>
      </c>
      <c r="N694" s="2" t="s">
        <v>97</v>
      </c>
      <c r="O694" s="2" t="s">
        <v>97</v>
      </c>
      <c r="P694" s="2" t="s">
        <v>52</v>
      </c>
      <c r="Q694" s="2" t="s">
        <v>52</v>
      </c>
      <c r="R694" s="2" t="s">
        <v>52</v>
      </c>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3"/>
      <c r="AS694" s="3"/>
      <c r="AT694" s="3"/>
      <c r="AU694" s="3"/>
      <c r="AV694" s="2" t="s">
        <v>52</v>
      </c>
      <c r="AW694" s="2" t="s">
        <v>52</v>
      </c>
      <c r="AX694" s="2" t="s">
        <v>52</v>
      </c>
      <c r="AY694" s="2" t="s">
        <v>52</v>
      </c>
      <c r="AZ694" s="2" t="s">
        <v>52</v>
      </c>
    </row>
    <row r="695" spans="1:52" ht="30" customHeight="1" x14ac:dyDescent="0.3">
      <c r="A695" s="24"/>
      <c r="B695" s="24"/>
      <c r="C695" s="24"/>
      <c r="D695" s="24"/>
      <c r="E695" s="26"/>
      <c r="F695" s="29"/>
      <c r="G695" s="26"/>
      <c r="H695" s="29"/>
      <c r="I695" s="26"/>
      <c r="J695" s="29"/>
      <c r="K695" s="26"/>
      <c r="L695" s="29"/>
      <c r="M695" s="24"/>
    </row>
    <row r="696" spans="1:52" ht="30" customHeight="1" x14ac:dyDescent="0.3">
      <c r="A696" s="20" t="s">
        <v>1973</v>
      </c>
      <c r="B696" s="21"/>
      <c r="C696" s="21"/>
      <c r="D696" s="21"/>
      <c r="E696" s="25"/>
      <c r="F696" s="28"/>
      <c r="G696" s="25"/>
      <c r="H696" s="28"/>
      <c r="I696" s="25"/>
      <c r="J696" s="28"/>
      <c r="K696" s="25"/>
      <c r="L696" s="28"/>
      <c r="M696" s="22"/>
      <c r="N696" s="1" t="s">
        <v>735</v>
      </c>
    </row>
    <row r="697" spans="1:52" ht="30" customHeight="1" x14ac:dyDescent="0.3">
      <c r="A697" s="23" t="s">
        <v>1954</v>
      </c>
      <c r="B697" s="23" t="s">
        <v>1955</v>
      </c>
      <c r="C697" s="23" t="s">
        <v>70</v>
      </c>
      <c r="D697" s="24">
        <v>1.6</v>
      </c>
      <c r="E697" s="26">
        <f>일위대가목록!E200</f>
        <v>0</v>
      </c>
      <c r="F697" s="29">
        <f>TRUNC(E697*D697,1)</f>
        <v>0</v>
      </c>
      <c r="G697" s="26">
        <f>일위대가목록!F200</f>
        <v>0</v>
      </c>
      <c r="H697" s="29">
        <f>TRUNC(G697*D697,1)</f>
        <v>0</v>
      </c>
      <c r="I697" s="26">
        <f>일위대가목록!G200</f>
        <v>0</v>
      </c>
      <c r="J697" s="29">
        <f>TRUNC(I697*D697,1)</f>
        <v>0</v>
      </c>
      <c r="K697" s="26">
        <f t="shared" ref="K697:L699" si="107">TRUNC(E697+G697+I697,1)</f>
        <v>0</v>
      </c>
      <c r="L697" s="29">
        <f t="shared" si="107"/>
        <v>0</v>
      </c>
      <c r="M697" s="23" t="s">
        <v>1956</v>
      </c>
      <c r="N697" s="2" t="s">
        <v>735</v>
      </c>
      <c r="O697" s="2" t="s">
        <v>1957</v>
      </c>
      <c r="P697" s="2" t="s">
        <v>65</v>
      </c>
      <c r="Q697" s="2" t="s">
        <v>66</v>
      </c>
      <c r="R697" s="2" t="s">
        <v>66</v>
      </c>
      <c r="S697" s="3"/>
      <c r="T697" s="3"/>
      <c r="U697" s="3"/>
      <c r="V697" s="3">
        <v>1</v>
      </c>
      <c r="W697" s="3"/>
      <c r="X697" s="3"/>
      <c r="Y697" s="3"/>
      <c r="Z697" s="3"/>
      <c r="AA697" s="3"/>
      <c r="AB697" s="3"/>
      <c r="AC697" s="3"/>
      <c r="AD697" s="3"/>
      <c r="AE697" s="3"/>
      <c r="AF697" s="3"/>
      <c r="AG697" s="3"/>
      <c r="AH697" s="3"/>
      <c r="AI697" s="3"/>
      <c r="AJ697" s="3"/>
      <c r="AK697" s="3"/>
      <c r="AL697" s="3"/>
      <c r="AM697" s="3"/>
      <c r="AN697" s="3"/>
      <c r="AO697" s="3"/>
      <c r="AP697" s="3"/>
      <c r="AQ697" s="3"/>
      <c r="AR697" s="3"/>
      <c r="AS697" s="3"/>
      <c r="AT697" s="3"/>
      <c r="AU697" s="3"/>
      <c r="AV697" s="2" t="s">
        <v>52</v>
      </c>
      <c r="AW697" s="2" t="s">
        <v>1974</v>
      </c>
      <c r="AX697" s="2" t="s">
        <v>52</v>
      </c>
      <c r="AY697" s="2" t="s">
        <v>52</v>
      </c>
      <c r="AZ697" s="2" t="s">
        <v>52</v>
      </c>
    </row>
    <row r="698" spans="1:52" ht="30" customHeight="1" x14ac:dyDescent="0.3">
      <c r="A698" s="23" t="s">
        <v>1963</v>
      </c>
      <c r="B698" s="23" t="s">
        <v>52</v>
      </c>
      <c r="C698" s="23" t="s">
        <v>70</v>
      </c>
      <c r="D698" s="24">
        <v>3.2</v>
      </c>
      <c r="E698" s="26">
        <f>일위대가목록!E202</f>
        <v>0</v>
      </c>
      <c r="F698" s="29">
        <f>TRUNC(E698*D698,1)</f>
        <v>0</v>
      </c>
      <c r="G698" s="26">
        <f>일위대가목록!F202</f>
        <v>0</v>
      </c>
      <c r="H698" s="29">
        <f>TRUNC(G698*D698,1)</f>
        <v>0</v>
      </c>
      <c r="I698" s="26">
        <f>일위대가목록!G202</f>
        <v>0</v>
      </c>
      <c r="J698" s="29">
        <f>TRUNC(I698*D698,1)</f>
        <v>0</v>
      </c>
      <c r="K698" s="26">
        <f t="shared" si="107"/>
        <v>0</v>
      </c>
      <c r="L698" s="29">
        <f t="shared" si="107"/>
        <v>0</v>
      </c>
      <c r="M698" s="23" t="s">
        <v>1964</v>
      </c>
      <c r="N698" s="2" t="s">
        <v>735</v>
      </c>
      <c r="O698" s="2" t="s">
        <v>1965</v>
      </c>
      <c r="P698" s="2" t="s">
        <v>65</v>
      </c>
      <c r="Q698" s="2" t="s">
        <v>66</v>
      </c>
      <c r="R698" s="2" t="s">
        <v>66</v>
      </c>
      <c r="S698" s="3"/>
      <c r="T698" s="3"/>
      <c r="U698" s="3"/>
      <c r="V698" s="3">
        <v>1</v>
      </c>
      <c r="W698" s="3"/>
      <c r="X698" s="3"/>
      <c r="Y698" s="3"/>
      <c r="Z698" s="3"/>
      <c r="AA698" s="3"/>
      <c r="AB698" s="3"/>
      <c r="AC698" s="3"/>
      <c r="AD698" s="3"/>
      <c r="AE698" s="3"/>
      <c r="AF698" s="3"/>
      <c r="AG698" s="3"/>
      <c r="AH698" s="3"/>
      <c r="AI698" s="3"/>
      <c r="AJ698" s="3"/>
      <c r="AK698" s="3"/>
      <c r="AL698" s="3"/>
      <c r="AM698" s="3"/>
      <c r="AN698" s="3"/>
      <c r="AO698" s="3"/>
      <c r="AP698" s="3"/>
      <c r="AQ698" s="3"/>
      <c r="AR698" s="3"/>
      <c r="AS698" s="3"/>
      <c r="AT698" s="3"/>
      <c r="AU698" s="3"/>
      <c r="AV698" s="2" t="s">
        <v>52</v>
      </c>
      <c r="AW698" s="2" t="s">
        <v>1975</v>
      </c>
      <c r="AX698" s="2" t="s">
        <v>52</v>
      </c>
      <c r="AY698" s="2" t="s">
        <v>52</v>
      </c>
      <c r="AZ698" s="2" t="s">
        <v>52</v>
      </c>
    </row>
    <row r="699" spans="1:52" ht="30" customHeight="1" x14ac:dyDescent="0.3">
      <c r="A699" s="23" t="s">
        <v>1394</v>
      </c>
      <c r="B699" s="23" t="s">
        <v>1916</v>
      </c>
      <c r="C699" s="23" t="s">
        <v>949</v>
      </c>
      <c r="D699" s="24">
        <v>1</v>
      </c>
      <c r="E699" s="26">
        <f>TRUNC(SUMIF(V697:V699, RIGHTB(O699, 1), L697:L699)*U699, 2)</f>
        <v>0</v>
      </c>
      <c r="F699" s="29">
        <f>TRUNC(E699*D699,1)</f>
        <v>0</v>
      </c>
      <c r="G699" s="26">
        <v>0</v>
      </c>
      <c r="H699" s="29">
        <f>TRUNC(G699*D699,1)</f>
        <v>0</v>
      </c>
      <c r="I699" s="26">
        <v>0</v>
      </c>
      <c r="J699" s="29">
        <f>TRUNC(I699*D699,1)</f>
        <v>0</v>
      </c>
      <c r="K699" s="26">
        <f t="shared" si="107"/>
        <v>0</v>
      </c>
      <c r="L699" s="29">
        <f t="shared" si="107"/>
        <v>0</v>
      </c>
      <c r="M699" s="23" t="s">
        <v>52</v>
      </c>
      <c r="N699" s="2" t="s">
        <v>735</v>
      </c>
      <c r="O699" s="2" t="s">
        <v>1360</v>
      </c>
      <c r="P699" s="2" t="s">
        <v>66</v>
      </c>
      <c r="Q699" s="2" t="s">
        <v>66</v>
      </c>
      <c r="R699" s="2" t="s">
        <v>66</v>
      </c>
      <c r="S699" s="3">
        <v>3</v>
      </c>
      <c r="T699" s="3">
        <v>0</v>
      </c>
      <c r="U699" s="3">
        <v>0.2</v>
      </c>
      <c r="V699" s="3"/>
      <c r="W699" s="3"/>
      <c r="X699" s="3"/>
      <c r="Y699" s="3"/>
      <c r="Z699" s="3"/>
      <c r="AA699" s="3"/>
      <c r="AB699" s="3"/>
      <c r="AC699" s="3"/>
      <c r="AD699" s="3"/>
      <c r="AE699" s="3"/>
      <c r="AF699" s="3"/>
      <c r="AG699" s="3"/>
      <c r="AH699" s="3"/>
      <c r="AI699" s="3"/>
      <c r="AJ699" s="3"/>
      <c r="AK699" s="3"/>
      <c r="AL699" s="3"/>
      <c r="AM699" s="3"/>
      <c r="AN699" s="3"/>
      <c r="AO699" s="3"/>
      <c r="AP699" s="3"/>
      <c r="AQ699" s="3"/>
      <c r="AR699" s="3"/>
      <c r="AS699" s="3"/>
      <c r="AT699" s="3"/>
      <c r="AU699" s="3"/>
      <c r="AV699" s="2" t="s">
        <v>52</v>
      </c>
      <c r="AW699" s="2" t="s">
        <v>1976</v>
      </c>
      <c r="AX699" s="2" t="s">
        <v>52</v>
      </c>
      <c r="AY699" s="2" t="s">
        <v>52</v>
      </c>
      <c r="AZ699" s="2" t="s">
        <v>52</v>
      </c>
    </row>
    <row r="700" spans="1:52" ht="30" customHeight="1" x14ac:dyDescent="0.3">
      <c r="A700" s="23" t="s">
        <v>979</v>
      </c>
      <c r="B700" s="23" t="s">
        <v>52</v>
      </c>
      <c r="C700" s="23" t="s">
        <v>52</v>
      </c>
      <c r="D700" s="24"/>
      <c r="E700" s="26"/>
      <c r="F700" s="29">
        <f>TRUNC(SUMIF(N697:N699, N696, F697:F699),0)</f>
        <v>0</v>
      </c>
      <c r="G700" s="26"/>
      <c r="H700" s="29">
        <f>TRUNC(SUMIF(N697:N699, N696, H697:H699),0)</f>
        <v>0</v>
      </c>
      <c r="I700" s="26"/>
      <c r="J700" s="29">
        <f>TRUNC(SUMIF(N697:N699, N696, J697:J699),0)</f>
        <v>0</v>
      </c>
      <c r="K700" s="26"/>
      <c r="L700" s="29">
        <f>F700+H700+J700</f>
        <v>0</v>
      </c>
      <c r="M700" s="23" t="s">
        <v>52</v>
      </c>
      <c r="N700" s="2" t="s">
        <v>97</v>
      </c>
      <c r="O700" s="2" t="s">
        <v>97</v>
      </c>
      <c r="P700" s="2" t="s">
        <v>52</v>
      </c>
      <c r="Q700" s="2" t="s">
        <v>52</v>
      </c>
      <c r="R700" s="2" t="s">
        <v>52</v>
      </c>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3"/>
      <c r="AS700" s="3"/>
      <c r="AT700" s="3"/>
      <c r="AU700" s="3"/>
      <c r="AV700" s="2" t="s">
        <v>52</v>
      </c>
      <c r="AW700" s="2" t="s">
        <v>52</v>
      </c>
      <c r="AX700" s="2" t="s">
        <v>52</v>
      </c>
      <c r="AY700" s="2" t="s">
        <v>52</v>
      </c>
      <c r="AZ700" s="2" t="s">
        <v>52</v>
      </c>
    </row>
    <row r="701" spans="1:52" ht="30" customHeight="1" x14ac:dyDescent="0.3">
      <c r="A701" s="24"/>
      <c r="B701" s="24"/>
      <c r="C701" s="24"/>
      <c r="D701" s="24"/>
      <c r="E701" s="26"/>
      <c r="F701" s="29"/>
      <c r="G701" s="26"/>
      <c r="H701" s="29"/>
      <c r="I701" s="26"/>
      <c r="J701" s="29"/>
      <c r="K701" s="26"/>
      <c r="L701" s="29"/>
      <c r="M701" s="24"/>
    </row>
    <row r="702" spans="1:52" ht="30" customHeight="1" x14ac:dyDescent="0.3">
      <c r="A702" s="20" t="s">
        <v>1977</v>
      </c>
      <c r="B702" s="21"/>
      <c r="C702" s="21"/>
      <c r="D702" s="21"/>
      <c r="E702" s="25"/>
      <c r="F702" s="28"/>
      <c r="G702" s="25"/>
      <c r="H702" s="28"/>
      <c r="I702" s="25"/>
      <c r="J702" s="28"/>
      <c r="K702" s="25"/>
      <c r="L702" s="28"/>
      <c r="M702" s="22"/>
      <c r="N702" s="1" t="s">
        <v>740</v>
      </c>
    </row>
    <row r="703" spans="1:52" ht="30" customHeight="1" x14ac:dyDescent="0.3">
      <c r="A703" s="23" t="s">
        <v>1978</v>
      </c>
      <c r="B703" s="23" t="s">
        <v>1979</v>
      </c>
      <c r="C703" s="23" t="s">
        <v>70</v>
      </c>
      <c r="D703" s="24">
        <v>14.726000000000001</v>
      </c>
      <c r="E703" s="26">
        <f>일위대가목록!E203</f>
        <v>0</v>
      </c>
      <c r="F703" s="29">
        <f t="shared" ref="F703:F710" si="108">TRUNC(E703*D703,1)</f>
        <v>0</v>
      </c>
      <c r="G703" s="26">
        <f>일위대가목록!F203</f>
        <v>0</v>
      </c>
      <c r="H703" s="29">
        <f t="shared" ref="H703:H710" si="109">TRUNC(G703*D703,1)</f>
        <v>0</v>
      </c>
      <c r="I703" s="26">
        <f>일위대가목록!G203</f>
        <v>0</v>
      </c>
      <c r="J703" s="29">
        <f t="shared" ref="J703:J710" si="110">TRUNC(I703*D703,1)</f>
        <v>0</v>
      </c>
      <c r="K703" s="26">
        <f t="shared" ref="K703:L710" si="111">TRUNC(E703+G703+I703,1)</f>
        <v>0</v>
      </c>
      <c r="L703" s="29">
        <f t="shared" si="111"/>
        <v>0</v>
      </c>
      <c r="M703" s="23" t="s">
        <v>1980</v>
      </c>
      <c r="N703" s="2" t="s">
        <v>740</v>
      </c>
      <c r="O703" s="2" t="s">
        <v>1981</v>
      </c>
      <c r="P703" s="2" t="s">
        <v>65</v>
      </c>
      <c r="Q703" s="2" t="s">
        <v>66</v>
      </c>
      <c r="R703" s="2" t="s">
        <v>66</v>
      </c>
      <c r="S703" s="3"/>
      <c r="T703" s="3"/>
      <c r="U703" s="3"/>
      <c r="V703" s="3">
        <v>1</v>
      </c>
      <c r="W703" s="3"/>
      <c r="X703" s="3"/>
      <c r="Y703" s="3"/>
      <c r="Z703" s="3"/>
      <c r="AA703" s="3"/>
      <c r="AB703" s="3"/>
      <c r="AC703" s="3"/>
      <c r="AD703" s="3"/>
      <c r="AE703" s="3"/>
      <c r="AF703" s="3"/>
      <c r="AG703" s="3"/>
      <c r="AH703" s="3"/>
      <c r="AI703" s="3"/>
      <c r="AJ703" s="3"/>
      <c r="AK703" s="3"/>
      <c r="AL703" s="3"/>
      <c r="AM703" s="3"/>
      <c r="AN703" s="3"/>
      <c r="AO703" s="3"/>
      <c r="AP703" s="3"/>
      <c r="AQ703" s="3"/>
      <c r="AR703" s="3"/>
      <c r="AS703" s="3"/>
      <c r="AT703" s="3"/>
      <c r="AU703" s="3"/>
      <c r="AV703" s="2" t="s">
        <v>52</v>
      </c>
      <c r="AW703" s="2" t="s">
        <v>1982</v>
      </c>
      <c r="AX703" s="2" t="s">
        <v>52</v>
      </c>
      <c r="AY703" s="2" t="s">
        <v>52</v>
      </c>
      <c r="AZ703" s="2" t="s">
        <v>52</v>
      </c>
    </row>
    <row r="704" spans="1:52" ht="30" customHeight="1" x14ac:dyDescent="0.3">
      <c r="A704" s="23" t="s">
        <v>1983</v>
      </c>
      <c r="B704" s="23" t="s">
        <v>1984</v>
      </c>
      <c r="C704" s="23" t="s">
        <v>70</v>
      </c>
      <c r="D704" s="24">
        <v>1.71</v>
      </c>
      <c r="E704" s="26">
        <f>일위대가목록!E204</f>
        <v>0</v>
      </c>
      <c r="F704" s="29">
        <f t="shared" si="108"/>
        <v>0</v>
      </c>
      <c r="G704" s="26">
        <f>일위대가목록!F204</f>
        <v>0</v>
      </c>
      <c r="H704" s="29">
        <f t="shared" si="109"/>
        <v>0</v>
      </c>
      <c r="I704" s="26">
        <f>일위대가목록!G204</f>
        <v>0</v>
      </c>
      <c r="J704" s="29">
        <f t="shared" si="110"/>
        <v>0</v>
      </c>
      <c r="K704" s="26">
        <f t="shared" si="111"/>
        <v>0</v>
      </c>
      <c r="L704" s="29">
        <f t="shared" si="111"/>
        <v>0</v>
      </c>
      <c r="M704" s="23" t="s">
        <v>1985</v>
      </c>
      <c r="N704" s="2" t="s">
        <v>740</v>
      </c>
      <c r="O704" s="2" t="s">
        <v>1986</v>
      </c>
      <c r="P704" s="2" t="s">
        <v>65</v>
      </c>
      <c r="Q704" s="2" t="s">
        <v>66</v>
      </c>
      <c r="R704" s="2" t="s">
        <v>66</v>
      </c>
      <c r="S704" s="3"/>
      <c r="T704" s="3"/>
      <c r="U704" s="3"/>
      <c r="V704" s="3">
        <v>1</v>
      </c>
      <c r="W704" s="3"/>
      <c r="X704" s="3"/>
      <c r="Y704" s="3"/>
      <c r="Z704" s="3"/>
      <c r="AA704" s="3"/>
      <c r="AB704" s="3"/>
      <c r="AC704" s="3"/>
      <c r="AD704" s="3"/>
      <c r="AE704" s="3"/>
      <c r="AF704" s="3"/>
      <c r="AG704" s="3"/>
      <c r="AH704" s="3"/>
      <c r="AI704" s="3"/>
      <c r="AJ704" s="3"/>
      <c r="AK704" s="3"/>
      <c r="AL704" s="3"/>
      <c r="AM704" s="3"/>
      <c r="AN704" s="3"/>
      <c r="AO704" s="3"/>
      <c r="AP704" s="3"/>
      <c r="AQ704" s="3"/>
      <c r="AR704" s="3"/>
      <c r="AS704" s="3"/>
      <c r="AT704" s="3"/>
      <c r="AU704" s="3"/>
      <c r="AV704" s="2" t="s">
        <v>52</v>
      </c>
      <c r="AW704" s="2" t="s">
        <v>1987</v>
      </c>
      <c r="AX704" s="2" t="s">
        <v>52</v>
      </c>
      <c r="AY704" s="2" t="s">
        <v>52</v>
      </c>
      <c r="AZ704" s="2" t="s">
        <v>52</v>
      </c>
    </row>
    <row r="705" spans="1:52" ht="30" customHeight="1" x14ac:dyDescent="0.3">
      <c r="A705" s="23" t="s">
        <v>1954</v>
      </c>
      <c r="B705" s="23" t="s">
        <v>1988</v>
      </c>
      <c r="C705" s="23" t="s">
        <v>70</v>
      </c>
      <c r="D705" s="24">
        <v>17.556999999999999</v>
      </c>
      <c r="E705" s="26">
        <f>일위대가목록!E205</f>
        <v>0</v>
      </c>
      <c r="F705" s="29">
        <f t="shared" si="108"/>
        <v>0</v>
      </c>
      <c r="G705" s="26">
        <f>일위대가목록!F205</f>
        <v>0</v>
      </c>
      <c r="H705" s="29">
        <f t="shared" si="109"/>
        <v>0</v>
      </c>
      <c r="I705" s="26">
        <f>일위대가목록!G205</f>
        <v>0</v>
      </c>
      <c r="J705" s="29">
        <f t="shared" si="110"/>
        <v>0</v>
      </c>
      <c r="K705" s="26">
        <f t="shared" si="111"/>
        <v>0</v>
      </c>
      <c r="L705" s="29">
        <f t="shared" si="111"/>
        <v>0</v>
      </c>
      <c r="M705" s="23" t="s">
        <v>1989</v>
      </c>
      <c r="N705" s="2" t="s">
        <v>740</v>
      </c>
      <c r="O705" s="2" t="s">
        <v>1990</v>
      </c>
      <c r="P705" s="2" t="s">
        <v>65</v>
      </c>
      <c r="Q705" s="2" t="s">
        <v>66</v>
      </c>
      <c r="R705" s="2" t="s">
        <v>66</v>
      </c>
      <c r="S705" s="3"/>
      <c r="T705" s="3"/>
      <c r="U705" s="3"/>
      <c r="V705" s="3">
        <v>1</v>
      </c>
      <c r="W705" s="3"/>
      <c r="X705" s="3"/>
      <c r="Y705" s="3"/>
      <c r="Z705" s="3"/>
      <c r="AA705" s="3"/>
      <c r="AB705" s="3"/>
      <c r="AC705" s="3"/>
      <c r="AD705" s="3"/>
      <c r="AE705" s="3"/>
      <c r="AF705" s="3"/>
      <c r="AG705" s="3"/>
      <c r="AH705" s="3"/>
      <c r="AI705" s="3"/>
      <c r="AJ705" s="3"/>
      <c r="AK705" s="3"/>
      <c r="AL705" s="3"/>
      <c r="AM705" s="3"/>
      <c r="AN705" s="3"/>
      <c r="AO705" s="3"/>
      <c r="AP705" s="3"/>
      <c r="AQ705" s="3"/>
      <c r="AR705" s="3"/>
      <c r="AS705" s="3"/>
      <c r="AT705" s="3"/>
      <c r="AU705" s="3"/>
      <c r="AV705" s="2" t="s">
        <v>52</v>
      </c>
      <c r="AW705" s="2" t="s">
        <v>1991</v>
      </c>
      <c r="AX705" s="2" t="s">
        <v>52</v>
      </c>
      <c r="AY705" s="2" t="s">
        <v>52</v>
      </c>
      <c r="AZ705" s="2" t="s">
        <v>52</v>
      </c>
    </row>
    <row r="706" spans="1:52" ht="30" customHeight="1" x14ac:dyDescent="0.3">
      <c r="A706" s="23" t="s">
        <v>1954</v>
      </c>
      <c r="B706" s="23" t="s">
        <v>1955</v>
      </c>
      <c r="C706" s="23" t="s">
        <v>70</v>
      </c>
      <c r="D706" s="24">
        <v>11.595000000000001</v>
      </c>
      <c r="E706" s="26">
        <f>일위대가목록!E200</f>
        <v>0</v>
      </c>
      <c r="F706" s="29">
        <f t="shared" si="108"/>
        <v>0</v>
      </c>
      <c r="G706" s="26">
        <f>일위대가목록!F200</f>
        <v>0</v>
      </c>
      <c r="H706" s="29">
        <f t="shared" si="109"/>
        <v>0</v>
      </c>
      <c r="I706" s="26">
        <f>일위대가목록!G200</f>
        <v>0</v>
      </c>
      <c r="J706" s="29">
        <f t="shared" si="110"/>
        <v>0</v>
      </c>
      <c r="K706" s="26">
        <f t="shared" si="111"/>
        <v>0</v>
      </c>
      <c r="L706" s="29">
        <f t="shared" si="111"/>
        <v>0</v>
      </c>
      <c r="M706" s="23" t="s">
        <v>1956</v>
      </c>
      <c r="N706" s="2" t="s">
        <v>740</v>
      </c>
      <c r="O706" s="2" t="s">
        <v>1957</v>
      </c>
      <c r="P706" s="2" t="s">
        <v>65</v>
      </c>
      <c r="Q706" s="2" t="s">
        <v>66</v>
      </c>
      <c r="R706" s="2" t="s">
        <v>66</v>
      </c>
      <c r="S706" s="3"/>
      <c r="T706" s="3"/>
      <c r="U706" s="3"/>
      <c r="V706" s="3">
        <v>1</v>
      </c>
      <c r="W706" s="3"/>
      <c r="X706" s="3"/>
      <c r="Y706" s="3"/>
      <c r="Z706" s="3"/>
      <c r="AA706" s="3"/>
      <c r="AB706" s="3"/>
      <c r="AC706" s="3"/>
      <c r="AD706" s="3"/>
      <c r="AE706" s="3"/>
      <c r="AF706" s="3"/>
      <c r="AG706" s="3"/>
      <c r="AH706" s="3"/>
      <c r="AI706" s="3"/>
      <c r="AJ706" s="3"/>
      <c r="AK706" s="3"/>
      <c r="AL706" s="3"/>
      <c r="AM706" s="3"/>
      <c r="AN706" s="3"/>
      <c r="AO706" s="3"/>
      <c r="AP706" s="3"/>
      <c r="AQ706" s="3"/>
      <c r="AR706" s="3"/>
      <c r="AS706" s="3"/>
      <c r="AT706" s="3"/>
      <c r="AU706" s="3"/>
      <c r="AV706" s="2" t="s">
        <v>52</v>
      </c>
      <c r="AW706" s="2" t="s">
        <v>1992</v>
      </c>
      <c r="AX706" s="2" t="s">
        <v>52</v>
      </c>
      <c r="AY706" s="2" t="s">
        <v>52</v>
      </c>
      <c r="AZ706" s="2" t="s">
        <v>52</v>
      </c>
    </row>
    <row r="707" spans="1:52" ht="30" customHeight="1" x14ac:dyDescent="0.3">
      <c r="A707" s="23" t="s">
        <v>1910</v>
      </c>
      <c r="B707" s="23" t="s">
        <v>1911</v>
      </c>
      <c r="C707" s="23" t="s">
        <v>70</v>
      </c>
      <c r="D707" s="24">
        <v>22.643999999999998</v>
      </c>
      <c r="E707" s="26">
        <f>일위대가목록!E198</f>
        <v>0</v>
      </c>
      <c r="F707" s="29">
        <f t="shared" si="108"/>
        <v>0</v>
      </c>
      <c r="G707" s="26">
        <f>일위대가목록!F198</f>
        <v>0</v>
      </c>
      <c r="H707" s="29">
        <f t="shared" si="109"/>
        <v>0</v>
      </c>
      <c r="I707" s="26">
        <f>일위대가목록!G198</f>
        <v>0</v>
      </c>
      <c r="J707" s="29">
        <f t="shared" si="110"/>
        <v>0</v>
      </c>
      <c r="K707" s="26">
        <f t="shared" si="111"/>
        <v>0</v>
      </c>
      <c r="L707" s="29">
        <f t="shared" si="111"/>
        <v>0</v>
      </c>
      <c r="M707" s="23" t="s">
        <v>1912</v>
      </c>
      <c r="N707" s="2" t="s">
        <v>740</v>
      </c>
      <c r="O707" s="2" t="s">
        <v>1913</v>
      </c>
      <c r="P707" s="2" t="s">
        <v>65</v>
      </c>
      <c r="Q707" s="2" t="s">
        <v>66</v>
      </c>
      <c r="R707" s="2" t="s">
        <v>66</v>
      </c>
      <c r="S707" s="3"/>
      <c r="T707" s="3"/>
      <c r="U707" s="3"/>
      <c r="V707" s="3">
        <v>1</v>
      </c>
      <c r="W707" s="3"/>
      <c r="X707" s="3"/>
      <c r="Y707" s="3"/>
      <c r="Z707" s="3"/>
      <c r="AA707" s="3"/>
      <c r="AB707" s="3"/>
      <c r="AC707" s="3"/>
      <c r="AD707" s="3"/>
      <c r="AE707" s="3"/>
      <c r="AF707" s="3"/>
      <c r="AG707" s="3"/>
      <c r="AH707" s="3"/>
      <c r="AI707" s="3"/>
      <c r="AJ707" s="3"/>
      <c r="AK707" s="3"/>
      <c r="AL707" s="3"/>
      <c r="AM707" s="3"/>
      <c r="AN707" s="3"/>
      <c r="AO707" s="3"/>
      <c r="AP707" s="3"/>
      <c r="AQ707" s="3"/>
      <c r="AR707" s="3"/>
      <c r="AS707" s="3"/>
      <c r="AT707" s="3"/>
      <c r="AU707" s="3"/>
      <c r="AV707" s="2" t="s">
        <v>52</v>
      </c>
      <c r="AW707" s="2" t="s">
        <v>1993</v>
      </c>
      <c r="AX707" s="2" t="s">
        <v>52</v>
      </c>
      <c r="AY707" s="2" t="s">
        <v>52</v>
      </c>
      <c r="AZ707" s="2" t="s">
        <v>52</v>
      </c>
    </row>
    <row r="708" spans="1:52" ht="30" customHeight="1" x14ac:dyDescent="0.3">
      <c r="A708" s="23" t="s">
        <v>996</v>
      </c>
      <c r="B708" s="23" t="s">
        <v>997</v>
      </c>
      <c r="C708" s="23" t="s">
        <v>62</v>
      </c>
      <c r="D708" s="24">
        <v>33.704000000000001</v>
      </c>
      <c r="E708" s="26">
        <f>일위대가목록!E149</f>
        <v>0</v>
      </c>
      <c r="F708" s="29">
        <f t="shared" si="108"/>
        <v>0</v>
      </c>
      <c r="G708" s="26">
        <f>일위대가목록!F149</f>
        <v>0</v>
      </c>
      <c r="H708" s="29">
        <f t="shared" si="109"/>
        <v>0</v>
      </c>
      <c r="I708" s="26">
        <f>일위대가목록!G149</f>
        <v>0</v>
      </c>
      <c r="J708" s="29">
        <f t="shared" si="110"/>
        <v>0</v>
      </c>
      <c r="K708" s="26">
        <f t="shared" si="111"/>
        <v>0</v>
      </c>
      <c r="L708" s="29">
        <f t="shared" si="111"/>
        <v>0</v>
      </c>
      <c r="M708" s="23" t="s">
        <v>998</v>
      </c>
      <c r="N708" s="2" t="s">
        <v>740</v>
      </c>
      <c r="O708" s="2" t="s">
        <v>999</v>
      </c>
      <c r="P708" s="2" t="s">
        <v>65</v>
      </c>
      <c r="Q708" s="2" t="s">
        <v>66</v>
      </c>
      <c r="R708" s="2" t="s">
        <v>66</v>
      </c>
      <c r="S708" s="3"/>
      <c r="T708" s="3"/>
      <c r="U708" s="3"/>
      <c r="V708" s="3">
        <v>1</v>
      </c>
      <c r="W708" s="3"/>
      <c r="X708" s="3"/>
      <c r="Y708" s="3"/>
      <c r="Z708" s="3"/>
      <c r="AA708" s="3"/>
      <c r="AB708" s="3"/>
      <c r="AC708" s="3"/>
      <c r="AD708" s="3"/>
      <c r="AE708" s="3"/>
      <c r="AF708" s="3"/>
      <c r="AG708" s="3"/>
      <c r="AH708" s="3"/>
      <c r="AI708" s="3"/>
      <c r="AJ708" s="3"/>
      <c r="AK708" s="3"/>
      <c r="AL708" s="3"/>
      <c r="AM708" s="3"/>
      <c r="AN708" s="3"/>
      <c r="AO708" s="3"/>
      <c r="AP708" s="3"/>
      <c r="AQ708" s="3"/>
      <c r="AR708" s="3"/>
      <c r="AS708" s="3"/>
      <c r="AT708" s="3"/>
      <c r="AU708" s="3"/>
      <c r="AV708" s="2" t="s">
        <v>52</v>
      </c>
      <c r="AW708" s="2" t="s">
        <v>1994</v>
      </c>
      <c r="AX708" s="2" t="s">
        <v>52</v>
      </c>
      <c r="AY708" s="2" t="s">
        <v>52</v>
      </c>
      <c r="AZ708" s="2" t="s">
        <v>52</v>
      </c>
    </row>
    <row r="709" spans="1:52" ht="30" customHeight="1" x14ac:dyDescent="0.3">
      <c r="A709" s="23" t="s">
        <v>1995</v>
      </c>
      <c r="B709" s="23" t="s">
        <v>1996</v>
      </c>
      <c r="C709" s="23" t="s">
        <v>62</v>
      </c>
      <c r="D709" s="24">
        <v>9.59</v>
      </c>
      <c r="E709" s="26">
        <f>일위대가목록!E206</f>
        <v>0</v>
      </c>
      <c r="F709" s="29">
        <f t="shared" si="108"/>
        <v>0</v>
      </c>
      <c r="G709" s="26">
        <f>일위대가목록!F206</f>
        <v>0</v>
      </c>
      <c r="H709" s="29">
        <f t="shared" si="109"/>
        <v>0</v>
      </c>
      <c r="I709" s="26">
        <f>일위대가목록!G206</f>
        <v>0</v>
      </c>
      <c r="J709" s="29">
        <f t="shared" si="110"/>
        <v>0</v>
      </c>
      <c r="K709" s="26">
        <f t="shared" si="111"/>
        <v>0</v>
      </c>
      <c r="L709" s="29">
        <f t="shared" si="111"/>
        <v>0</v>
      </c>
      <c r="M709" s="23" t="s">
        <v>1997</v>
      </c>
      <c r="N709" s="2" t="s">
        <v>740</v>
      </c>
      <c r="O709" s="2" t="s">
        <v>1998</v>
      </c>
      <c r="P709" s="2" t="s">
        <v>65</v>
      </c>
      <c r="Q709" s="2" t="s">
        <v>66</v>
      </c>
      <c r="R709" s="2" t="s">
        <v>66</v>
      </c>
      <c r="S709" s="3"/>
      <c r="T709" s="3"/>
      <c r="U709" s="3"/>
      <c r="V709" s="3">
        <v>1</v>
      </c>
      <c r="W709" s="3"/>
      <c r="X709" s="3"/>
      <c r="Y709" s="3"/>
      <c r="Z709" s="3"/>
      <c r="AA709" s="3"/>
      <c r="AB709" s="3"/>
      <c r="AC709" s="3"/>
      <c r="AD709" s="3"/>
      <c r="AE709" s="3"/>
      <c r="AF709" s="3"/>
      <c r="AG709" s="3"/>
      <c r="AH709" s="3"/>
      <c r="AI709" s="3"/>
      <c r="AJ709" s="3"/>
      <c r="AK709" s="3"/>
      <c r="AL709" s="3"/>
      <c r="AM709" s="3"/>
      <c r="AN709" s="3"/>
      <c r="AO709" s="3"/>
      <c r="AP709" s="3"/>
      <c r="AQ709" s="3"/>
      <c r="AR709" s="3"/>
      <c r="AS709" s="3"/>
      <c r="AT709" s="3"/>
      <c r="AU709" s="3"/>
      <c r="AV709" s="2" t="s">
        <v>52</v>
      </c>
      <c r="AW709" s="2" t="s">
        <v>1999</v>
      </c>
      <c r="AX709" s="2" t="s">
        <v>52</v>
      </c>
      <c r="AY709" s="2" t="s">
        <v>52</v>
      </c>
      <c r="AZ709" s="2" t="s">
        <v>52</v>
      </c>
    </row>
    <row r="710" spans="1:52" ht="30" customHeight="1" x14ac:dyDescent="0.3">
      <c r="A710" s="23" t="s">
        <v>1394</v>
      </c>
      <c r="B710" s="23" t="s">
        <v>1916</v>
      </c>
      <c r="C710" s="23" t="s">
        <v>949</v>
      </c>
      <c r="D710" s="24">
        <v>1</v>
      </c>
      <c r="E710" s="26">
        <f>TRUNC(SUMIF(V703:V710, RIGHTB(O710, 1), L703:L710)*U710, 2)</f>
        <v>0</v>
      </c>
      <c r="F710" s="29">
        <f t="shared" si="108"/>
        <v>0</v>
      </c>
      <c r="G710" s="26">
        <v>0</v>
      </c>
      <c r="H710" s="29">
        <f t="shared" si="109"/>
        <v>0</v>
      </c>
      <c r="I710" s="26">
        <v>0</v>
      </c>
      <c r="J710" s="29">
        <f t="shared" si="110"/>
        <v>0</v>
      </c>
      <c r="K710" s="26">
        <f t="shared" si="111"/>
        <v>0</v>
      </c>
      <c r="L710" s="29">
        <f t="shared" si="111"/>
        <v>0</v>
      </c>
      <c r="M710" s="23" t="s">
        <v>52</v>
      </c>
      <c r="N710" s="2" t="s">
        <v>740</v>
      </c>
      <c r="O710" s="2" t="s">
        <v>1360</v>
      </c>
      <c r="P710" s="2" t="s">
        <v>66</v>
      </c>
      <c r="Q710" s="2" t="s">
        <v>66</v>
      </c>
      <c r="R710" s="2" t="s">
        <v>66</v>
      </c>
      <c r="S710" s="3">
        <v>3</v>
      </c>
      <c r="T710" s="3">
        <v>0</v>
      </c>
      <c r="U710" s="3">
        <v>0.2</v>
      </c>
      <c r="V710" s="3"/>
      <c r="W710" s="3"/>
      <c r="X710" s="3"/>
      <c r="Y710" s="3"/>
      <c r="Z710" s="3"/>
      <c r="AA710" s="3"/>
      <c r="AB710" s="3"/>
      <c r="AC710" s="3"/>
      <c r="AD710" s="3"/>
      <c r="AE710" s="3"/>
      <c r="AF710" s="3"/>
      <c r="AG710" s="3"/>
      <c r="AH710" s="3"/>
      <c r="AI710" s="3"/>
      <c r="AJ710" s="3"/>
      <c r="AK710" s="3"/>
      <c r="AL710" s="3"/>
      <c r="AM710" s="3"/>
      <c r="AN710" s="3"/>
      <c r="AO710" s="3"/>
      <c r="AP710" s="3"/>
      <c r="AQ710" s="3"/>
      <c r="AR710" s="3"/>
      <c r="AS710" s="3"/>
      <c r="AT710" s="3"/>
      <c r="AU710" s="3"/>
      <c r="AV710" s="2" t="s">
        <v>52</v>
      </c>
      <c r="AW710" s="2" t="s">
        <v>2000</v>
      </c>
      <c r="AX710" s="2" t="s">
        <v>52</v>
      </c>
      <c r="AY710" s="2" t="s">
        <v>52</v>
      </c>
      <c r="AZ710" s="2" t="s">
        <v>52</v>
      </c>
    </row>
    <row r="711" spans="1:52" ht="30" customHeight="1" x14ac:dyDescent="0.3">
      <c r="A711" s="23" t="s">
        <v>979</v>
      </c>
      <c r="B711" s="23" t="s">
        <v>52</v>
      </c>
      <c r="C711" s="23" t="s">
        <v>52</v>
      </c>
      <c r="D711" s="24"/>
      <c r="E711" s="26"/>
      <c r="F711" s="29">
        <f>TRUNC(SUMIF(N703:N710, N702, F703:F710),0)</f>
        <v>0</v>
      </c>
      <c r="G711" s="26"/>
      <c r="H711" s="29">
        <f>TRUNC(SUMIF(N703:N710, N702, H703:H710),0)</f>
        <v>0</v>
      </c>
      <c r="I711" s="26"/>
      <c r="J711" s="29">
        <f>TRUNC(SUMIF(N703:N710, N702, J703:J710),0)</f>
        <v>0</v>
      </c>
      <c r="K711" s="26"/>
      <c r="L711" s="29">
        <f>F711+H711+J711</f>
        <v>0</v>
      </c>
      <c r="M711" s="23" t="s">
        <v>52</v>
      </c>
      <c r="N711" s="2" t="s">
        <v>97</v>
      </c>
      <c r="O711" s="2" t="s">
        <v>97</v>
      </c>
      <c r="P711" s="2" t="s">
        <v>52</v>
      </c>
      <c r="Q711" s="2" t="s">
        <v>52</v>
      </c>
      <c r="R711" s="2" t="s">
        <v>52</v>
      </c>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3"/>
      <c r="AS711" s="3"/>
      <c r="AT711" s="3"/>
      <c r="AU711" s="3"/>
      <c r="AV711" s="2" t="s">
        <v>52</v>
      </c>
      <c r="AW711" s="2" t="s">
        <v>52</v>
      </c>
      <c r="AX711" s="2" t="s">
        <v>52</v>
      </c>
      <c r="AY711" s="2" t="s">
        <v>52</v>
      </c>
      <c r="AZ711" s="2" t="s">
        <v>52</v>
      </c>
    </row>
    <row r="712" spans="1:52" ht="30" customHeight="1" x14ac:dyDescent="0.3">
      <c r="A712" s="24"/>
      <c r="B712" s="24"/>
      <c r="C712" s="24"/>
      <c r="D712" s="24"/>
      <c r="E712" s="26"/>
      <c r="F712" s="29"/>
      <c r="G712" s="26"/>
      <c r="H712" s="29"/>
      <c r="I712" s="26"/>
      <c r="J712" s="29"/>
      <c r="K712" s="26"/>
      <c r="L712" s="29"/>
      <c r="M712" s="24"/>
    </row>
    <row r="713" spans="1:52" ht="30" customHeight="1" x14ac:dyDescent="0.3">
      <c r="A713" s="20" t="s">
        <v>2001</v>
      </c>
      <c r="B713" s="21"/>
      <c r="C713" s="21"/>
      <c r="D713" s="21"/>
      <c r="E713" s="25"/>
      <c r="F713" s="28"/>
      <c r="G713" s="25"/>
      <c r="H713" s="28"/>
      <c r="I713" s="25"/>
      <c r="J713" s="28"/>
      <c r="K713" s="25"/>
      <c r="L713" s="28"/>
      <c r="M713" s="22"/>
      <c r="N713" s="1" t="s">
        <v>745</v>
      </c>
    </row>
    <row r="714" spans="1:52" ht="30" customHeight="1" x14ac:dyDescent="0.3">
      <c r="A714" s="23" t="s">
        <v>1954</v>
      </c>
      <c r="B714" s="23" t="s">
        <v>1955</v>
      </c>
      <c r="C714" s="23" t="s">
        <v>70</v>
      </c>
      <c r="D714" s="24">
        <v>5.6120000000000001</v>
      </c>
      <c r="E714" s="26">
        <f>일위대가목록!E200</f>
        <v>0</v>
      </c>
      <c r="F714" s="29">
        <f>TRUNC(E714*D714,1)</f>
        <v>0</v>
      </c>
      <c r="G714" s="26">
        <f>일위대가목록!F200</f>
        <v>0</v>
      </c>
      <c r="H714" s="29">
        <f>TRUNC(G714*D714,1)</f>
        <v>0</v>
      </c>
      <c r="I714" s="26">
        <f>일위대가목록!G200</f>
        <v>0</v>
      </c>
      <c r="J714" s="29">
        <f>TRUNC(I714*D714,1)</f>
        <v>0</v>
      </c>
      <c r="K714" s="26">
        <f t="shared" ref="K714:L717" si="112">TRUNC(E714+G714+I714,1)</f>
        <v>0</v>
      </c>
      <c r="L714" s="29">
        <f t="shared" si="112"/>
        <v>0</v>
      </c>
      <c r="M714" s="23" t="s">
        <v>1956</v>
      </c>
      <c r="N714" s="2" t="s">
        <v>745</v>
      </c>
      <c r="O714" s="2" t="s">
        <v>1957</v>
      </c>
      <c r="P714" s="2" t="s">
        <v>65</v>
      </c>
      <c r="Q714" s="2" t="s">
        <v>66</v>
      </c>
      <c r="R714" s="2" t="s">
        <v>66</v>
      </c>
      <c r="S714" s="3"/>
      <c r="T714" s="3"/>
      <c r="U714" s="3"/>
      <c r="V714" s="3">
        <v>1</v>
      </c>
      <c r="W714" s="3"/>
      <c r="X714" s="3"/>
      <c r="Y714" s="3"/>
      <c r="Z714" s="3"/>
      <c r="AA714" s="3"/>
      <c r="AB714" s="3"/>
      <c r="AC714" s="3"/>
      <c r="AD714" s="3"/>
      <c r="AE714" s="3"/>
      <c r="AF714" s="3"/>
      <c r="AG714" s="3"/>
      <c r="AH714" s="3"/>
      <c r="AI714" s="3"/>
      <c r="AJ714" s="3"/>
      <c r="AK714" s="3"/>
      <c r="AL714" s="3"/>
      <c r="AM714" s="3"/>
      <c r="AN714" s="3"/>
      <c r="AO714" s="3"/>
      <c r="AP714" s="3"/>
      <c r="AQ714" s="3"/>
      <c r="AR714" s="3"/>
      <c r="AS714" s="3"/>
      <c r="AT714" s="3"/>
      <c r="AU714" s="3"/>
      <c r="AV714" s="2" t="s">
        <v>52</v>
      </c>
      <c r="AW714" s="2" t="s">
        <v>2002</v>
      </c>
      <c r="AX714" s="2" t="s">
        <v>52</v>
      </c>
      <c r="AY714" s="2" t="s">
        <v>52</v>
      </c>
      <c r="AZ714" s="2" t="s">
        <v>52</v>
      </c>
    </row>
    <row r="715" spans="1:52" ht="30" customHeight="1" x14ac:dyDescent="0.3">
      <c r="A715" s="23" t="s">
        <v>1901</v>
      </c>
      <c r="B715" s="23" t="s">
        <v>1959</v>
      </c>
      <c r="C715" s="23" t="s">
        <v>70</v>
      </c>
      <c r="D715" s="24">
        <v>1.736</v>
      </c>
      <c r="E715" s="26">
        <f>일위대가목록!E201</f>
        <v>0</v>
      </c>
      <c r="F715" s="29">
        <f>TRUNC(E715*D715,1)</f>
        <v>0</v>
      </c>
      <c r="G715" s="26">
        <f>일위대가목록!F201</f>
        <v>0</v>
      </c>
      <c r="H715" s="29">
        <f>TRUNC(G715*D715,1)</f>
        <v>0</v>
      </c>
      <c r="I715" s="26">
        <f>일위대가목록!G201</f>
        <v>0</v>
      </c>
      <c r="J715" s="29">
        <f>TRUNC(I715*D715,1)</f>
        <v>0</v>
      </c>
      <c r="K715" s="26">
        <f t="shared" si="112"/>
        <v>0</v>
      </c>
      <c r="L715" s="29">
        <f t="shared" si="112"/>
        <v>0</v>
      </c>
      <c r="M715" s="23" t="s">
        <v>1960</v>
      </c>
      <c r="N715" s="2" t="s">
        <v>745</v>
      </c>
      <c r="O715" s="2" t="s">
        <v>1961</v>
      </c>
      <c r="P715" s="2" t="s">
        <v>65</v>
      </c>
      <c r="Q715" s="2" t="s">
        <v>66</v>
      </c>
      <c r="R715" s="2" t="s">
        <v>66</v>
      </c>
      <c r="S715" s="3"/>
      <c r="T715" s="3"/>
      <c r="U715" s="3"/>
      <c r="V715" s="3">
        <v>1</v>
      </c>
      <c r="W715" s="3"/>
      <c r="X715" s="3"/>
      <c r="Y715" s="3"/>
      <c r="Z715" s="3"/>
      <c r="AA715" s="3"/>
      <c r="AB715" s="3"/>
      <c r="AC715" s="3"/>
      <c r="AD715" s="3"/>
      <c r="AE715" s="3"/>
      <c r="AF715" s="3"/>
      <c r="AG715" s="3"/>
      <c r="AH715" s="3"/>
      <c r="AI715" s="3"/>
      <c r="AJ715" s="3"/>
      <c r="AK715" s="3"/>
      <c r="AL715" s="3"/>
      <c r="AM715" s="3"/>
      <c r="AN715" s="3"/>
      <c r="AO715" s="3"/>
      <c r="AP715" s="3"/>
      <c r="AQ715" s="3"/>
      <c r="AR715" s="3"/>
      <c r="AS715" s="3"/>
      <c r="AT715" s="3"/>
      <c r="AU715" s="3"/>
      <c r="AV715" s="2" t="s">
        <v>52</v>
      </c>
      <c r="AW715" s="2" t="s">
        <v>2003</v>
      </c>
      <c r="AX715" s="2" t="s">
        <v>52</v>
      </c>
      <c r="AY715" s="2" t="s">
        <v>52</v>
      </c>
      <c r="AZ715" s="2" t="s">
        <v>52</v>
      </c>
    </row>
    <row r="716" spans="1:52" ht="30" customHeight="1" x14ac:dyDescent="0.3">
      <c r="A716" s="23" t="s">
        <v>1963</v>
      </c>
      <c r="B716" s="23" t="s">
        <v>52</v>
      </c>
      <c r="C716" s="23" t="s">
        <v>70</v>
      </c>
      <c r="D716" s="24">
        <v>13.574</v>
      </c>
      <c r="E716" s="26">
        <f>일위대가목록!E202</f>
        <v>0</v>
      </c>
      <c r="F716" s="29">
        <f>TRUNC(E716*D716,1)</f>
        <v>0</v>
      </c>
      <c r="G716" s="26">
        <f>일위대가목록!F202</f>
        <v>0</v>
      </c>
      <c r="H716" s="29">
        <f>TRUNC(G716*D716,1)</f>
        <v>0</v>
      </c>
      <c r="I716" s="26">
        <f>일위대가목록!G202</f>
        <v>0</v>
      </c>
      <c r="J716" s="29">
        <f>TRUNC(I716*D716,1)</f>
        <v>0</v>
      </c>
      <c r="K716" s="26">
        <f t="shared" si="112"/>
        <v>0</v>
      </c>
      <c r="L716" s="29">
        <f t="shared" si="112"/>
        <v>0</v>
      </c>
      <c r="M716" s="23" t="s">
        <v>1964</v>
      </c>
      <c r="N716" s="2" t="s">
        <v>745</v>
      </c>
      <c r="O716" s="2" t="s">
        <v>1965</v>
      </c>
      <c r="P716" s="2" t="s">
        <v>65</v>
      </c>
      <c r="Q716" s="2" t="s">
        <v>66</v>
      </c>
      <c r="R716" s="2" t="s">
        <v>66</v>
      </c>
      <c r="S716" s="3"/>
      <c r="T716" s="3"/>
      <c r="U716" s="3"/>
      <c r="V716" s="3">
        <v>1</v>
      </c>
      <c r="W716" s="3"/>
      <c r="X716" s="3"/>
      <c r="Y716" s="3"/>
      <c r="Z716" s="3"/>
      <c r="AA716" s="3"/>
      <c r="AB716" s="3"/>
      <c r="AC716" s="3"/>
      <c r="AD716" s="3"/>
      <c r="AE716" s="3"/>
      <c r="AF716" s="3"/>
      <c r="AG716" s="3"/>
      <c r="AH716" s="3"/>
      <c r="AI716" s="3"/>
      <c r="AJ716" s="3"/>
      <c r="AK716" s="3"/>
      <c r="AL716" s="3"/>
      <c r="AM716" s="3"/>
      <c r="AN716" s="3"/>
      <c r="AO716" s="3"/>
      <c r="AP716" s="3"/>
      <c r="AQ716" s="3"/>
      <c r="AR716" s="3"/>
      <c r="AS716" s="3"/>
      <c r="AT716" s="3"/>
      <c r="AU716" s="3"/>
      <c r="AV716" s="2" t="s">
        <v>52</v>
      </c>
      <c r="AW716" s="2" t="s">
        <v>2004</v>
      </c>
      <c r="AX716" s="2" t="s">
        <v>52</v>
      </c>
      <c r="AY716" s="2" t="s">
        <v>52</v>
      </c>
      <c r="AZ716" s="2" t="s">
        <v>52</v>
      </c>
    </row>
    <row r="717" spans="1:52" ht="30" customHeight="1" x14ac:dyDescent="0.3">
      <c r="A717" s="23" t="s">
        <v>1394</v>
      </c>
      <c r="B717" s="23" t="s">
        <v>1916</v>
      </c>
      <c r="C717" s="23" t="s">
        <v>949</v>
      </c>
      <c r="D717" s="24">
        <v>1</v>
      </c>
      <c r="E717" s="26">
        <f>TRUNC(SUMIF(V714:V717, RIGHTB(O717, 1), L714:L717)*U717, 2)</f>
        <v>0</v>
      </c>
      <c r="F717" s="29">
        <f>TRUNC(E717*D717,1)</f>
        <v>0</v>
      </c>
      <c r="G717" s="26">
        <v>0</v>
      </c>
      <c r="H717" s="29">
        <f>TRUNC(G717*D717,1)</f>
        <v>0</v>
      </c>
      <c r="I717" s="26">
        <v>0</v>
      </c>
      <c r="J717" s="29">
        <f>TRUNC(I717*D717,1)</f>
        <v>0</v>
      </c>
      <c r="K717" s="26">
        <f t="shared" si="112"/>
        <v>0</v>
      </c>
      <c r="L717" s="29">
        <f t="shared" si="112"/>
        <v>0</v>
      </c>
      <c r="M717" s="23" t="s">
        <v>52</v>
      </c>
      <c r="N717" s="2" t="s">
        <v>745</v>
      </c>
      <c r="O717" s="2" t="s">
        <v>1360</v>
      </c>
      <c r="P717" s="2" t="s">
        <v>66</v>
      </c>
      <c r="Q717" s="2" t="s">
        <v>66</v>
      </c>
      <c r="R717" s="2" t="s">
        <v>66</v>
      </c>
      <c r="S717" s="3">
        <v>3</v>
      </c>
      <c r="T717" s="3">
        <v>0</v>
      </c>
      <c r="U717" s="3">
        <v>0.2</v>
      </c>
      <c r="V717" s="3"/>
      <c r="W717" s="3"/>
      <c r="X717" s="3"/>
      <c r="Y717" s="3"/>
      <c r="Z717" s="3"/>
      <c r="AA717" s="3"/>
      <c r="AB717" s="3"/>
      <c r="AC717" s="3"/>
      <c r="AD717" s="3"/>
      <c r="AE717" s="3"/>
      <c r="AF717" s="3"/>
      <c r="AG717" s="3"/>
      <c r="AH717" s="3"/>
      <c r="AI717" s="3"/>
      <c r="AJ717" s="3"/>
      <c r="AK717" s="3"/>
      <c r="AL717" s="3"/>
      <c r="AM717" s="3"/>
      <c r="AN717" s="3"/>
      <c r="AO717" s="3"/>
      <c r="AP717" s="3"/>
      <c r="AQ717" s="3"/>
      <c r="AR717" s="3"/>
      <c r="AS717" s="3"/>
      <c r="AT717" s="3"/>
      <c r="AU717" s="3"/>
      <c r="AV717" s="2" t="s">
        <v>52</v>
      </c>
      <c r="AW717" s="2" t="s">
        <v>2005</v>
      </c>
      <c r="AX717" s="2" t="s">
        <v>52</v>
      </c>
      <c r="AY717" s="2" t="s">
        <v>52</v>
      </c>
      <c r="AZ717" s="2" t="s">
        <v>52</v>
      </c>
    </row>
    <row r="718" spans="1:52" ht="30" customHeight="1" x14ac:dyDescent="0.3">
      <c r="A718" s="23" t="s">
        <v>979</v>
      </c>
      <c r="B718" s="23" t="s">
        <v>52</v>
      </c>
      <c r="C718" s="23" t="s">
        <v>52</v>
      </c>
      <c r="D718" s="24"/>
      <c r="E718" s="26"/>
      <c r="F718" s="29">
        <f>TRUNC(SUMIF(N714:N717, N713, F714:F717),0)</f>
        <v>0</v>
      </c>
      <c r="G718" s="26"/>
      <c r="H718" s="29">
        <f>TRUNC(SUMIF(N714:N717, N713, H714:H717),0)</f>
        <v>0</v>
      </c>
      <c r="I718" s="26"/>
      <c r="J718" s="29">
        <f>TRUNC(SUMIF(N714:N717, N713, J714:J717),0)</f>
        <v>0</v>
      </c>
      <c r="K718" s="26"/>
      <c r="L718" s="29">
        <f>F718+H718+J718</f>
        <v>0</v>
      </c>
      <c r="M718" s="23" t="s">
        <v>52</v>
      </c>
      <c r="N718" s="2" t="s">
        <v>97</v>
      </c>
      <c r="O718" s="2" t="s">
        <v>97</v>
      </c>
      <c r="P718" s="2" t="s">
        <v>52</v>
      </c>
      <c r="Q718" s="2" t="s">
        <v>52</v>
      </c>
      <c r="R718" s="2" t="s">
        <v>52</v>
      </c>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3"/>
      <c r="AS718" s="3"/>
      <c r="AT718" s="3"/>
      <c r="AU718" s="3"/>
      <c r="AV718" s="2" t="s">
        <v>52</v>
      </c>
      <c r="AW718" s="2" t="s">
        <v>52</v>
      </c>
      <c r="AX718" s="2" t="s">
        <v>52</v>
      </c>
      <c r="AY718" s="2" t="s">
        <v>52</v>
      </c>
      <c r="AZ718" s="2" t="s">
        <v>52</v>
      </c>
    </row>
    <row r="719" spans="1:52" ht="30" customHeight="1" x14ac:dyDescent="0.3">
      <c r="A719" s="24"/>
      <c r="B719" s="24"/>
      <c r="C719" s="24"/>
      <c r="D719" s="24"/>
      <c r="E719" s="26"/>
      <c r="F719" s="29"/>
      <c r="G719" s="26"/>
      <c r="H719" s="29"/>
      <c r="I719" s="26"/>
      <c r="J719" s="29"/>
      <c r="K719" s="26"/>
      <c r="L719" s="29"/>
      <c r="M719" s="24"/>
    </row>
    <row r="720" spans="1:52" ht="30" customHeight="1" x14ac:dyDescent="0.3">
      <c r="A720" s="20" t="s">
        <v>2006</v>
      </c>
      <c r="B720" s="21"/>
      <c r="C720" s="21"/>
      <c r="D720" s="21"/>
      <c r="E720" s="25"/>
      <c r="F720" s="28"/>
      <c r="G720" s="25"/>
      <c r="H720" s="28"/>
      <c r="I720" s="25"/>
      <c r="J720" s="28"/>
      <c r="K720" s="25"/>
      <c r="L720" s="28"/>
      <c r="M720" s="22"/>
      <c r="N720" s="1" t="s">
        <v>766</v>
      </c>
    </row>
    <row r="721" spans="1:52" ht="30" customHeight="1" x14ac:dyDescent="0.3">
      <c r="A721" s="23" t="s">
        <v>2007</v>
      </c>
      <c r="B721" s="23" t="s">
        <v>2008</v>
      </c>
      <c r="C721" s="23" t="s">
        <v>82</v>
      </c>
      <c r="D721" s="24">
        <v>3.0999999999999999E-3</v>
      </c>
      <c r="E721" s="26">
        <f>단가대비표!O24</f>
        <v>0</v>
      </c>
      <c r="F721" s="29">
        <f t="shared" ref="F721:F726" si="113">TRUNC(E721*D721,1)</f>
        <v>0</v>
      </c>
      <c r="G721" s="26">
        <f>단가대비표!P24</f>
        <v>0</v>
      </c>
      <c r="H721" s="29">
        <f t="shared" ref="H721:H726" si="114">TRUNC(G721*D721,1)</f>
        <v>0</v>
      </c>
      <c r="I721" s="26">
        <f>단가대비표!V24</f>
        <v>0</v>
      </c>
      <c r="J721" s="29">
        <f t="shared" ref="J721:J726" si="115">TRUNC(I721*D721,1)</f>
        <v>0</v>
      </c>
      <c r="K721" s="26">
        <f t="shared" ref="K721:L726" si="116">TRUNC(E721+G721+I721,1)</f>
        <v>0</v>
      </c>
      <c r="L721" s="29">
        <f t="shared" si="116"/>
        <v>0</v>
      </c>
      <c r="M721" s="23" t="s">
        <v>2009</v>
      </c>
      <c r="N721" s="2" t="s">
        <v>766</v>
      </c>
      <c r="O721" s="2" t="s">
        <v>2010</v>
      </c>
      <c r="P721" s="2" t="s">
        <v>66</v>
      </c>
      <c r="Q721" s="2" t="s">
        <v>66</v>
      </c>
      <c r="R721" s="2" t="s">
        <v>65</v>
      </c>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3"/>
      <c r="AS721" s="3"/>
      <c r="AT721" s="3"/>
      <c r="AU721" s="3"/>
      <c r="AV721" s="2" t="s">
        <v>52</v>
      </c>
      <c r="AW721" s="2" t="s">
        <v>2011</v>
      </c>
      <c r="AX721" s="2" t="s">
        <v>52</v>
      </c>
      <c r="AY721" s="2" t="s">
        <v>52</v>
      </c>
      <c r="AZ721" s="2" t="s">
        <v>52</v>
      </c>
    </row>
    <row r="722" spans="1:52" ht="30" customHeight="1" x14ac:dyDescent="0.3">
      <c r="A722" s="23" t="s">
        <v>1066</v>
      </c>
      <c r="B722" s="23" t="s">
        <v>2012</v>
      </c>
      <c r="C722" s="23" t="s">
        <v>1190</v>
      </c>
      <c r="D722" s="24">
        <v>30</v>
      </c>
      <c r="E722" s="26">
        <f>단가대비표!O146</f>
        <v>0</v>
      </c>
      <c r="F722" s="29">
        <f t="shared" si="113"/>
        <v>0</v>
      </c>
      <c r="G722" s="26">
        <f>단가대비표!P146</f>
        <v>0</v>
      </c>
      <c r="H722" s="29">
        <f t="shared" si="114"/>
        <v>0</v>
      </c>
      <c r="I722" s="26">
        <f>단가대비표!V146</f>
        <v>0</v>
      </c>
      <c r="J722" s="29">
        <f t="shared" si="115"/>
        <v>0</v>
      </c>
      <c r="K722" s="26">
        <f t="shared" si="116"/>
        <v>0</v>
      </c>
      <c r="L722" s="29">
        <f t="shared" si="116"/>
        <v>0</v>
      </c>
      <c r="M722" s="23" t="s">
        <v>2013</v>
      </c>
      <c r="N722" s="2" t="s">
        <v>766</v>
      </c>
      <c r="O722" s="2" t="s">
        <v>2014</v>
      </c>
      <c r="P722" s="2" t="s">
        <v>66</v>
      </c>
      <c r="Q722" s="2" t="s">
        <v>66</v>
      </c>
      <c r="R722" s="2" t="s">
        <v>65</v>
      </c>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3"/>
      <c r="AS722" s="3"/>
      <c r="AT722" s="3"/>
      <c r="AU722" s="3"/>
      <c r="AV722" s="2" t="s">
        <v>52</v>
      </c>
      <c r="AW722" s="2" t="s">
        <v>2015</v>
      </c>
      <c r="AX722" s="2" t="s">
        <v>52</v>
      </c>
      <c r="AY722" s="2" t="s">
        <v>52</v>
      </c>
      <c r="AZ722" s="2" t="s">
        <v>52</v>
      </c>
    </row>
    <row r="723" spans="1:52" ht="30" customHeight="1" x14ac:dyDescent="0.3">
      <c r="A723" s="23" t="s">
        <v>992</v>
      </c>
      <c r="B723" s="23" t="s">
        <v>987</v>
      </c>
      <c r="C723" s="23" t="s">
        <v>988</v>
      </c>
      <c r="D723" s="24">
        <v>2E-3</v>
      </c>
      <c r="E723" s="26">
        <f>단가대비표!O147</f>
        <v>0</v>
      </c>
      <c r="F723" s="29">
        <f t="shared" si="113"/>
        <v>0</v>
      </c>
      <c r="G723" s="26">
        <f>단가대비표!P147</f>
        <v>0</v>
      </c>
      <c r="H723" s="29">
        <f t="shared" si="114"/>
        <v>0</v>
      </c>
      <c r="I723" s="26">
        <f>단가대비표!V147</f>
        <v>0</v>
      </c>
      <c r="J723" s="29">
        <f t="shared" si="115"/>
        <v>0</v>
      </c>
      <c r="K723" s="26">
        <f t="shared" si="116"/>
        <v>0</v>
      </c>
      <c r="L723" s="29">
        <f t="shared" si="116"/>
        <v>0</v>
      </c>
      <c r="M723" s="23" t="s">
        <v>993</v>
      </c>
      <c r="N723" s="2" t="s">
        <v>766</v>
      </c>
      <c r="O723" s="2" t="s">
        <v>994</v>
      </c>
      <c r="P723" s="2" t="s">
        <v>66</v>
      </c>
      <c r="Q723" s="2" t="s">
        <v>66</v>
      </c>
      <c r="R723" s="2" t="s">
        <v>65</v>
      </c>
      <c r="S723" s="3"/>
      <c r="T723" s="3"/>
      <c r="U723" s="3"/>
      <c r="V723" s="3">
        <v>1</v>
      </c>
      <c r="W723" s="3"/>
      <c r="X723" s="3"/>
      <c r="Y723" s="3"/>
      <c r="Z723" s="3"/>
      <c r="AA723" s="3"/>
      <c r="AB723" s="3"/>
      <c r="AC723" s="3"/>
      <c r="AD723" s="3"/>
      <c r="AE723" s="3"/>
      <c r="AF723" s="3"/>
      <c r="AG723" s="3"/>
      <c r="AH723" s="3"/>
      <c r="AI723" s="3"/>
      <c r="AJ723" s="3"/>
      <c r="AK723" s="3"/>
      <c r="AL723" s="3"/>
      <c r="AM723" s="3"/>
      <c r="AN723" s="3"/>
      <c r="AO723" s="3"/>
      <c r="AP723" s="3"/>
      <c r="AQ723" s="3"/>
      <c r="AR723" s="3"/>
      <c r="AS723" s="3"/>
      <c r="AT723" s="3"/>
      <c r="AU723" s="3"/>
      <c r="AV723" s="2" t="s">
        <v>52</v>
      </c>
      <c r="AW723" s="2" t="s">
        <v>2016</v>
      </c>
      <c r="AX723" s="2" t="s">
        <v>52</v>
      </c>
      <c r="AY723" s="2" t="s">
        <v>52</v>
      </c>
      <c r="AZ723" s="2" t="s">
        <v>52</v>
      </c>
    </row>
    <row r="724" spans="1:52" ht="30" customHeight="1" x14ac:dyDescent="0.3">
      <c r="A724" s="23" t="s">
        <v>2017</v>
      </c>
      <c r="B724" s="23" t="s">
        <v>987</v>
      </c>
      <c r="C724" s="23" t="s">
        <v>988</v>
      </c>
      <c r="D724" s="24">
        <v>2E-3</v>
      </c>
      <c r="E724" s="26">
        <f>단가대비표!O148</f>
        <v>0</v>
      </c>
      <c r="F724" s="29">
        <f t="shared" si="113"/>
        <v>0</v>
      </c>
      <c r="G724" s="26">
        <f>단가대비표!P148</f>
        <v>0</v>
      </c>
      <c r="H724" s="29">
        <f t="shared" si="114"/>
        <v>0</v>
      </c>
      <c r="I724" s="26">
        <f>단가대비표!V148</f>
        <v>0</v>
      </c>
      <c r="J724" s="29">
        <f t="shared" si="115"/>
        <v>0</v>
      </c>
      <c r="K724" s="26">
        <f t="shared" si="116"/>
        <v>0</v>
      </c>
      <c r="L724" s="29">
        <f t="shared" si="116"/>
        <v>0</v>
      </c>
      <c r="M724" s="23" t="s">
        <v>2018</v>
      </c>
      <c r="N724" s="2" t="s">
        <v>766</v>
      </c>
      <c r="O724" s="2" t="s">
        <v>2019</v>
      </c>
      <c r="P724" s="2" t="s">
        <v>66</v>
      </c>
      <c r="Q724" s="2" t="s">
        <v>66</v>
      </c>
      <c r="R724" s="2" t="s">
        <v>65</v>
      </c>
      <c r="S724" s="3"/>
      <c r="T724" s="3"/>
      <c r="U724" s="3"/>
      <c r="V724" s="3">
        <v>1</v>
      </c>
      <c r="W724" s="3"/>
      <c r="X724" s="3"/>
      <c r="Y724" s="3"/>
      <c r="Z724" s="3"/>
      <c r="AA724" s="3"/>
      <c r="AB724" s="3"/>
      <c r="AC724" s="3"/>
      <c r="AD724" s="3"/>
      <c r="AE724" s="3"/>
      <c r="AF724" s="3"/>
      <c r="AG724" s="3"/>
      <c r="AH724" s="3"/>
      <c r="AI724" s="3"/>
      <c r="AJ724" s="3"/>
      <c r="AK724" s="3"/>
      <c r="AL724" s="3"/>
      <c r="AM724" s="3"/>
      <c r="AN724" s="3"/>
      <c r="AO724" s="3"/>
      <c r="AP724" s="3"/>
      <c r="AQ724" s="3"/>
      <c r="AR724" s="3"/>
      <c r="AS724" s="3"/>
      <c r="AT724" s="3"/>
      <c r="AU724" s="3"/>
      <c r="AV724" s="2" t="s">
        <v>52</v>
      </c>
      <c r="AW724" s="2" t="s">
        <v>2020</v>
      </c>
      <c r="AX724" s="2" t="s">
        <v>52</v>
      </c>
      <c r="AY724" s="2" t="s">
        <v>52</v>
      </c>
      <c r="AZ724" s="2" t="s">
        <v>52</v>
      </c>
    </row>
    <row r="725" spans="1:52" ht="30" customHeight="1" x14ac:dyDescent="0.3">
      <c r="A725" s="23" t="s">
        <v>1557</v>
      </c>
      <c r="B725" s="23" t="s">
        <v>2021</v>
      </c>
      <c r="C725" s="23" t="s">
        <v>949</v>
      </c>
      <c r="D725" s="24">
        <v>1</v>
      </c>
      <c r="E725" s="26">
        <f>TRUNC(SUMIF(V721:V726, RIGHTB(O725, 1), H721:H726)*U725, 2)</f>
        <v>0</v>
      </c>
      <c r="F725" s="29">
        <f t="shared" si="113"/>
        <v>0</v>
      </c>
      <c r="G725" s="26">
        <v>0</v>
      </c>
      <c r="H725" s="29">
        <f t="shared" si="114"/>
        <v>0</v>
      </c>
      <c r="I725" s="26">
        <v>0</v>
      </c>
      <c r="J725" s="29">
        <f t="shared" si="115"/>
        <v>0</v>
      </c>
      <c r="K725" s="26">
        <f t="shared" si="116"/>
        <v>0</v>
      </c>
      <c r="L725" s="29">
        <f t="shared" si="116"/>
        <v>0</v>
      </c>
      <c r="M725" s="23" t="s">
        <v>52</v>
      </c>
      <c r="N725" s="2" t="s">
        <v>766</v>
      </c>
      <c r="O725" s="2" t="s">
        <v>1360</v>
      </c>
      <c r="P725" s="2" t="s">
        <v>66</v>
      </c>
      <c r="Q725" s="2" t="s">
        <v>66</v>
      </c>
      <c r="R725" s="2" t="s">
        <v>66</v>
      </c>
      <c r="S725" s="3">
        <v>1</v>
      </c>
      <c r="T725" s="3">
        <v>0</v>
      </c>
      <c r="U725" s="3">
        <v>0.05</v>
      </c>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c r="AU725" s="3"/>
      <c r="AV725" s="2" t="s">
        <v>52</v>
      </c>
      <c r="AW725" s="2" t="s">
        <v>2022</v>
      </c>
      <c r="AX725" s="2" t="s">
        <v>52</v>
      </c>
      <c r="AY725" s="2" t="s">
        <v>52</v>
      </c>
      <c r="AZ725" s="2" t="s">
        <v>52</v>
      </c>
    </row>
    <row r="726" spans="1:52" ht="30" customHeight="1" x14ac:dyDescent="0.3">
      <c r="A726" s="23" t="s">
        <v>2023</v>
      </c>
      <c r="B726" s="23" t="s">
        <v>2024</v>
      </c>
      <c r="C726" s="23" t="s">
        <v>2025</v>
      </c>
      <c r="D726" s="24">
        <v>0.1</v>
      </c>
      <c r="E726" s="26">
        <f>일위대가목록!E208</f>
        <v>0</v>
      </c>
      <c r="F726" s="29">
        <f t="shared" si="113"/>
        <v>0</v>
      </c>
      <c r="G726" s="26">
        <f>일위대가목록!F208</f>
        <v>0</v>
      </c>
      <c r="H726" s="29">
        <f t="shared" si="114"/>
        <v>0</v>
      </c>
      <c r="I726" s="26">
        <f>일위대가목록!G208</f>
        <v>0</v>
      </c>
      <c r="J726" s="29">
        <f t="shared" si="115"/>
        <v>0</v>
      </c>
      <c r="K726" s="26">
        <f t="shared" si="116"/>
        <v>0</v>
      </c>
      <c r="L726" s="29">
        <f t="shared" si="116"/>
        <v>0</v>
      </c>
      <c r="M726" s="23" t="s">
        <v>2026</v>
      </c>
      <c r="N726" s="2" t="s">
        <v>766</v>
      </c>
      <c r="O726" s="2" t="s">
        <v>2027</v>
      </c>
      <c r="P726" s="2" t="s">
        <v>65</v>
      </c>
      <c r="Q726" s="2" t="s">
        <v>66</v>
      </c>
      <c r="R726" s="2" t="s">
        <v>66</v>
      </c>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c r="AU726" s="3"/>
      <c r="AV726" s="2" t="s">
        <v>52</v>
      </c>
      <c r="AW726" s="2" t="s">
        <v>2028</v>
      </c>
      <c r="AX726" s="2" t="s">
        <v>52</v>
      </c>
      <c r="AY726" s="2" t="s">
        <v>52</v>
      </c>
      <c r="AZ726" s="2" t="s">
        <v>52</v>
      </c>
    </row>
    <row r="727" spans="1:52" ht="30" customHeight="1" x14ac:dyDescent="0.3">
      <c r="A727" s="23" t="s">
        <v>979</v>
      </c>
      <c r="B727" s="23" t="s">
        <v>52</v>
      </c>
      <c r="C727" s="23" t="s">
        <v>52</v>
      </c>
      <c r="D727" s="24"/>
      <c r="E727" s="26"/>
      <c r="F727" s="29">
        <f>TRUNC(SUMIF(N721:N726, N720, F721:F726),0)</f>
        <v>0</v>
      </c>
      <c r="G727" s="26"/>
      <c r="H727" s="29">
        <f>TRUNC(SUMIF(N721:N726, N720, H721:H726),0)</f>
        <v>0</v>
      </c>
      <c r="I727" s="26"/>
      <c r="J727" s="29">
        <f>TRUNC(SUMIF(N721:N726, N720, J721:J726),0)</f>
        <v>0</v>
      </c>
      <c r="K727" s="26"/>
      <c r="L727" s="29">
        <f>F727+H727+J727</f>
        <v>0</v>
      </c>
      <c r="M727" s="23" t="s">
        <v>52</v>
      </c>
      <c r="N727" s="2" t="s">
        <v>97</v>
      </c>
      <c r="O727" s="2" t="s">
        <v>97</v>
      </c>
      <c r="P727" s="2" t="s">
        <v>52</v>
      </c>
      <c r="Q727" s="2" t="s">
        <v>52</v>
      </c>
      <c r="R727" s="2" t="s">
        <v>52</v>
      </c>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c r="AR727" s="3"/>
      <c r="AS727" s="3"/>
      <c r="AT727" s="3"/>
      <c r="AU727" s="3"/>
      <c r="AV727" s="2" t="s">
        <v>52</v>
      </c>
      <c r="AW727" s="2" t="s">
        <v>52</v>
      </c>
      <c r="AX727" s="2" t="s">
        <v>52</v>
      </c>
      <c r="AY727" s="2" t="s">
        <v>52</v>
      </c>
      <c r="AZ727" s="2" t="s">
        <v>52</v>
      </c>
    </row>
    <row r="728" spans="1:52" ht="30" customHeight="1" x14ac:dyDescent="0.3">
      <c r="A728" s="24"/>
      <c r="B728" s="24"/>
      <c r="C728" s="24"/>
      <c r="D728" s="24"/>
      <c r="E728" s="26"/>
      <c r="F728" s="29"/>
      <c r="G728" s="26"/>
      <c r="H728" s="29"/>
      <c r="I728" s="26"/>
      <c r="J728" s="29"/>
      <c r="K728" s="26"/>
      <c r="L728" s="29"/>
      <c r="M728" s="24"/>
    </row>
    <row r="729" spans="1:52" ht="30" customHeight="1" x14ac:dyDescent="0.3">
      <c r="A729" s="20" t="s">
        <v>2029</v>
      </c>
      <c r="B729" s="21"/>
      <c r="C729" s="21"/>
      <c r="D729" s="21"/>
      <c r="E729" s="25"/>
      <c r="F729" s="28"/>
      <c r="G729" s="25"/>
      <c r="H729" s="28"/>
      <c r="I729" s="25"/>
      <c r="J729" s="28"/>
      <c r="K729" s="25"/>
      <c r="L729" s="28"/>
      <c r="M729" s="22"/>
      <c r="N729" s="1" t="s">
        <v>771</v>
      </c>
    </row>
    <row r="730" spans="1:52" ht="30" customHeight="1" x14ac:dyDescent="0.3">
      <c r="A730" s="23" t="s">
        <v>2007</v>
      </c>
      <c r="B730" s="23" t="s">
        <v>2008</v>
      </c>
      <c r="C730" s="23" t="s">
        <v>82</v>
      </c>
      <c r="D730" s="24">
        <v>3.0999999999999999E-3</v>
      </c>
      <c r="E730" s="26">
        <f>단가대비표!O24</f>
        <v>0</v>
      </c>
      <c r="F730" s="29">
        <f t="shared" ref="F730:F735" si="117">TRUNC(E730*D730,1)</f>
        <v>0</v>
      </c>
      <c r="G730" s="26">
        <f>단가대비표!P24</f>
        <v>0</v>
      </c>
      <c r="H730" s="29">
        <f t="shared" ref="H730:H735" si="118">TRUNC(G730*D730,1)</f>
        <v>0</v>
      </c>
      <c r="I730" s="26">
        <f>단가대비표!V24</f>
        <v>0</v>
      </c>
      <c r="J730" s="29">
        <f t="shared" ref="J730:J735" si="119">TRUNC(I730*D730,1)</f>
        <v>0</v>
      </c>
      <c r="K730" s="26">
        <f t="shared" ref="K730:L735" si="120">TRUNC(E730+G730+I730,1)</f>
        <v>0</v>
      </c>
      <c r="L730" s="29">
        <f t="shared" si="120"/>
        <v>0</v>
      </c>
      <c r="M730" s="23" t="s">
        <v>2009</v>
      </c>
      <c r="N730" s="2" t="s">
        <v>771</v>
      </c>
      <c r="O730" s="2" t="s">
        <v>2010</v>
      </c>
      <c r="P730" s="2" t="s">
        <v>66</v>
      </c>
      <c r="Q730" s="2" t="s">
        <v>66</v>
      </c>
      <c r="R730" s="2" t="s">
        <v>65</v>
      </c>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c r="AR730" s="3"/>
      <c r="AS730" s="3"/>
      <c r="AT730" s="3"/>
      <c r="AU730" s="3"/>
      <c r="AV730" s="2" t="s">
        <v>52</v>
      </c>
      <c r="AW730" s="2" t="s">
        <v>2030</v>
      </c>
      <c r="AX730" s="2" t="s">
        <v>52</v>
      </c>
      <c r="AY730" s="2" t="s">
        <v>52</v>
      </c>
      <c r="AZ730" s="2" t="s">
        <v>52</v>
      </c>
    </row>
    <row r="731" spans="1:52" ht="30" customHeight="1" x14ac:dyDescent="0.3">
      <c r="A731" s="23" t="s">
        <v>1066</v>
      </c>
      <c r="B731" s="23" t="s">
        <v>2012</v>
      </c>
      <c r="C731" s="23" t="s">
        <v>1190</v>
      </c>
      <c r="D731" s="24">
        <v>30</v>
      </c>
      <c r="E731" s="26">
        <f>단가대비표!O146</f>
        <v>0</v>
      </c>
      <c r="F731" s="29">
        <f t="shared" si="117"/>
        <v>0</v>
      </c>
      <c r="G731" s="26">
        <f>단가대비표!P146</f>
        <v>0</v>
      </c>
      <c r="H731" s="29">
        <f t="shared" si="118"/>
        <v>0</v>
      </c>
      <c r="I731" s="26">
        <f>단가대비표!V146</f>
        <v>0</v>
      </c>
      <c r="J731" s="29">
        <f t="shared" si="119"/>
        <v>0</v>
      </c>
      <c r="K731" s="26">
        <f t="shared" si="120"/>
        <v>0</v>
      </c>
      <c r="L731" s="29">
        <f t="shared" si="120"/>
        <v>0</v>
      </c>
      <c r="M731" s="23" t="s">
        <v>2013</v>
      </c>
      <c r="N731" s="2" t="s">
        <v>771</v>
      </c>
      <c r="O731" s="2" t="s">
        <v>2014</v>
      </c>
      <c r="P731" s="2" t="s">
        <v>66</v>
      </c>
      <c r="Q731" s="2" t="s">
        <v>66</v>
      </c>
      <c r="R731" s="2" t="s">
        <v>65</v>
      </c>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3"/>
      <c r="AS731" s="3"/>
      <c r="AT731" s="3"/>
      <c r="AU731" s="3"/>
      <c r="AV731" s="2" t="s">
        <v>52</v>
      </c>
      <c r="AW731" s="2" t="s">
        <v>2031</v>
      </c>
      <c r="AX731" s="2" t="s">
        <v>52</v>
      </c>
      <c r="AY731" s="2" t="s">
        <v>52</v>
      </c>
      <c r="AZ731" s="2" t="s">
        <v>52</v>
      </c>
    </row>
    <row r="732" spans="1:52" ht="30" customHeight="1" x14ac:dyDescent="0.3">
      <c r="A732" s="23" t="s">
        <v>992</v>
      </c>
      <c r="B732" s="23" t="s">
        <v>987</v>
      </c>
      <c r="C732" s="23" t="s">
        <v>988</v>
      </c>
      <c r="D732" s="24">
        <v>2E-3</v>
      </c>
      <c r="E732" s="26">
        <f>단가대비표!O147</f>
        <v>0</v>
      </c>
      <c r="F732" s="29">
        <f t="shared" si="117"/>
        <v>0</v>
      </c>
      <c r="G732" s="26">
        <f>단가대비표!P147</f>
        <v>0</v>
      </c>
      <c r="H732" s="29">
        <f t="shared" si="118"/>
        <v>0</v>
      </c>
      <c r="I732" s="26">
        <f>단가대비표!V147</f>
        <v>0</v>
      </c>
      <c r="J732" s="29">
        <f t="shared" si="119"/>
        <v>0</v>
      </c>
      <c r="K732" s="26">
        <f t="shared" si="120"/>
        <v>0</v>
      </c>
      <c r="L732" s="29">
        <f t="shared" si="120"/>
        <v>0</v>
      </c>
      <c r="M732" s="23" t="s">
        <v>993</v>
      </c>
      <c r="N732" s="2" t="s">
        <v>771</v>
      </c>
      <c r="O732" s="2" t="s">
        <v>994</v>
      </c>
      <c r="P732" s="2" t="s">
        <v>66</v>
      </c>
      <c r="Q732" s="2" t="s">
        <v>66</v>
      </c>
      <c r="R732" s="2" t="s">
        <v>65</v>
      </c>
      <c r="S732" s="3"/>
      <c r="T732" s="3"/>
      <c r="U732" s="3"/>
      <c r="V732" s="3">
        <v>1</v>
      </c>
      <c r="W732" s="3"/>
      <c r="X732" s="3"/>
      <c r="Y732" s="3"/>
      <c r="Z732" s="3"/>
      <c r="AA732" s="3"/>
      <c r="AB732" s="3"/>
      <c r="AC732" s="3"/>
      <c r="AD732" s="3"/>
      <c r="AE732" s="3"/>
      <c r="AF732" s="3"/>
      <c r="AG732" s="3"/>
      <c r="AH732" s="3"/>
      <c r="AI732" s="3"/>
      <c r="AJ732" s="3"/>
      <c r="AK732" s="3"/>
      <c r="AL732" s="3"/>
      <c r="AM732" s="3"/>
      <c r="AN732" s="3"/>
      <c r="AO732" s="3"/>
      <c r="AP732" s="3"/>
      <c r="AQ732" s="3"/>
      <c r="AR732" s="3"/>
      <c r="AS732" s="3"/>
      <c r="AT732" s="3"/>
      <c r="AU732" s="3"/>
      <c r="AV732" s="2" t="s">
        <v>52</v>
      </c>
      <c r="AW732" s="2" t="s">
        <v>2032</v>
      </c>
      <c r="AX732" s="2" t="s">
        <v>52</v>
      </c>
      <c r="AY732" s="2" t="s">
        <v>52</v>
      </c>
      <c r="AZ732" s="2" t="s">
        <v>52</v>
      </c>
    </row>
    <row r="733" spans="1:52" ht="30" customHeight="1" x14ac:dyDescent="0.3">
      <c r="A733" s="23" t="s">
        <v>2017</v>
      </c>
      <c r="B733" s="23" t="s">
        <v>987</v>
      </c>
      <c r="C733" s="23" t="s">
        <v>988</v>
      </c>
      <c r="D733" s="24">
        <v>2E-3</v>
      </c>
      <c r="E733" s="26">
        <f>단가대비표!O148</f>
        <v>0</v>
      </c>
      <c r="F733" s="29">
        <f t="shared" si="117"/>
        <v>0</v>
      </c>
      <c r="G733" s="26">
        <f>단가대비표!P148</f>
        <v>0</v>
      </c>
      <c r="H733" s="29">
        <f t="shared" si="118"/>
        <v>0</v>
      </c>
      <c r="I733" s="26">
        <f>단가대비표!V148</f>
        <v>0</v>
      </c>
      <c r="J733" s="29">
        <f t="shared" si="119"/>
        <v>0</v>
      </c>
      <c r="K733" s="26">
        <f t="shared" si="120"/>
        <v>0</v>
      </c>
      <c r="L733" s="29">
        <f t="shared" si="120"/>
        <v>0</v>
      </c>
      <c r="M733" s="23" t="s">
        <v>2018</v>
      </c>
      <c r="N733" s="2" t="s">
        <v>771</v>
      </c>
      <c r="O733" s="2" t="s">
        <v>2019</v>
      </c>
      <c r="P733" s="2" t="s">
        <v>66</v>
      </c>
      <c r="Q733" s="2" t="s">
        <v>66</v>
      </c>
      <c r="R733" s="2" t="s">
        <v>65</v>
      </c>
      <c r="S733" s="3"/>
      <c r="T733" s="3"/>
      <c r="U733" s="3"/>
      <c r="V733" s="3">
        <v>1</v>
      </c>
      <c r="W733" s="3"/>
      <c r="X733" s="3"/>
      <c r="Y733" s="3"/>
      <c r="Z733" s="3"/>
      <c r="AA733" s="3"/>
      <c r="AB733" s="3"/>
      <c r="AC733" s="3"/>
      <c r="AD733" s="3"/>
      <c r="AE733" s="3"/>
      <c r="AF733" s="3"/>
      <c r="AG733" s="3"/>
      <c r="AH733" s="3"/>
      <c r="AI733" s="3"/>
      <c r="AJ733" s="3"/>
      <c r="AK733" s="3"/>
      <c r="AL733" s="3"/>
      <c r="AM733" s="3"/>
      <c r="AN733" s="3"/>
      <c r="AO733" s="3"/>
      <c r="AP733" s="3"/>
      <c r="AQ733" s="3"/>
      <c r="AR733" s="3"/>
      <c r="AS733" s="3"/>
      <c r="AT733" s="3"/>
      <c r="AU733" s="3"/>
      <c r="AV733" s="2" t="s">
        <v>52</v>
      </c>
      <c r="AW733" s="2" t="s">
        <v>2033</v>
      </c>
      <c r="AX733" s="2" t="s">
        <v>52</v>
      </c>
      <c r="AY733" s="2" t="s">
        <v>52</v>
      </c>
      <c r="AZ733" s="2" t="s">
        <v>52</v>
      </c>
    </row>
    <row r="734" spans="1:52" ht="30" customHeight="1" x14ac:dyDescent="0.3">
      <c r="A734" s="23" t="s">
        <v>1557</v>
      </c>
      <c r="B734" s="23" t="s">
        <v>2021</v>
      </c>
      <c r="C734" s="23" t="s">
        <v>949</v>
      </c>
      <c r="D734" s="24">
        <v>1</v>
      </c>
      <c r="E734" s="26">
        <f>TRUNC(SUMIF(V730:V735, RIGHTB(O734, 1), H730:H735)*U734, 2)</f>
        <v>0</v>
      </c>
      <c r="F734" s="29">
        <f t="shared" si="117"/>
        <v>0</v>
      </c>
      <c r="G734" s="26">
        <v>0</v>
      </c>
      <c r="H734" s="29">
        <f t="shared" si="118"/>
        <v>0</v>
      </c>
      <c r="I734" s="26">
        <v>0</v>
      </c>
      <c r="J734" s="29">
        <f t="shared" si="119"/>
        <v>0</v>
      </c>
      <c r="K734" s="26">
        <f t="shared" si="120"/>
        <v>0</v>
      </c>
      <c r="L734" s="29">
        <f t="shared" si="120"/>
        <v>0</v>
      </c>
      <c r="M734" s="23" t="s">
        <v>52</v>
      </c>
      <c r="N734" s="2" t="s">
        <v>771</v>
      </c>
      <c r="O734" s="2" t="s">
        <v>1360</v>
      </c>
      <c r="P734" s="2" t="s">
        <v>66</v>
      </c>
      <c r="Q734" s="2" t="s">
        <v>66</v>
      </c>
      <c r="R734" s="2" t="s">
        <v>66</v>
      </c>
      <c r="S734" s="3">
        <v>1</v>
      </c>
      <c r="T734" s="3">
        <v>0</v>
      </c>
      <c r="U734" s="3">
        <v>0.05</v>
      </c>
      <c r="V734" s="3"/>
      <c r="W734" s="3"/>
      <c r="X734" s="3"/>
      <c r="Y734" s="3"/>
      <c r="Z734" s="3"/>
      <c r="AA734" s="3"/>
      <c r="AB734" s="3"/>
      <c r="AC734" s="3"/>
      <c r="AD734" s="3"/>
      <c r="AE734" s="3"/>
      <c r="AF734" s="3"/>
      <c r="AG734" s="3"/>
      <c r="AH734" s="3"/>
      <c r="AI734" s="3"/>
      <c r="AJ734" s="3"/>
      <c r="AK734" s="3"/>
      <c r="AL734" s="3"/>
      <c r="AM734" s="3"/>
      <c r="AN734" s="3"/>
      <c r="AO734" s="3"/>
      <c r="AP734" s="3"/>
      <c r="AQ734" s="3"/>
      <c r="AR734" s="3"/>
      <c r="AS734" s="3"/>
      <c r="AT734" s="3"/>
      <c r="AU734" s="3"/>
      <c r="AV734" s="2" t="s">
        <v>52</v>
      </c>
      <c r="AW734" s="2" t="s">
        <v>2034</v>
      </c>
      <c r="AX734" s="2" t="s">
        <v>52</v>
      </c>
      <c r="AY734" s="2" t="s">
        <v>52</v>
      </c>
      <c r="AZ734" s="2" t="s">
        <v>52</v>
      </c>
    </row>
    <row r="735" spans="1:52" ht="30" customHeight="1" x14ac:dyDescent="0.3">
      <c r="A735" s="23" t="s">
        <v>2023</v>
      </c>
      <c r="B735" s="23" t="s">
        <v>2024</v>
      </c>
      <c r="C735" s="23" t="s">
        <v>2025</v>
      </c>
      <c r="D735" s="24">
        <v>0.1</v>
      </c>
      <c r="E735" s="26">
        <f>일위대가목록!E208</f>
        <v>0</v>
      </c>
      <c r="F735" s="29">
        <f t="shared" si="117"/>
        <v>0</v>
      </c>
      <c r="G735" s="26">
        <f>일위대가목록!F208</f>
        <v>0</v>
      </c>
      <c r="H735" s="29">
        <f t="shared" si="118"/>
        <v>0</v>
      </c>
      <c r="I735" s="26">
        <f>일위대가목록!G208</f>
        <v>0</v>
      </c>
      <c r="J735" s="29">
        <f t="shared" si="119"/>
        <v>0</v>
      </c>
      <c r="K735" s="26">
        <f t="shared" si="120"/>
        <v>0</v>
      </c>
      <c r="L735" s="29">
        <f t="shared" si="120"/>
        <v>0</v>
      </c>
      <c r="M735" s="23" t="s">
        <v>2026</v>
      </c>
      <c r="N735" s="2" t="s">
        <v>771</v>
      </c>
      <c r="O735" s="2" t="s">
        <v>2027</v>
      </c>
      <c r="P735" s="2" t="s">
        <v>65</v>
      </c>
      <c r="Q735" s="2" t="s">
        <v>66</v>
      </c>
      <c r="R735" s="2" t="s">
        <v>66</v>
      </c>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c r="AU735" s="3"/>
      <c r="AV735" s="2" t="s">
        <v>52</v>
      </c>
      <c r="AW735" s="2" t="s">
        <v>2035</v>
      </c>
      <c r="AX735" s="2" t="s">
        <v>52</v>
      </c>
      <c r="AY735" s="2" t="s">
        <v>52</v>
      </c>
      <c r="AZ735" s="2" t="s">
        <v>52</v>
      </c>
    </row>
    <row r="736" spans="1:52" ht="30" customHeight="1" x14ac:dyDescent="0.3">
      <c r="A736" s="23" t="s">
        <v>979</v>
      </c>
      <c r="B736" s="23" t="s">
        <v>52</v>
      </c>
      <c r="C736" s="23" t="s">
        <v>52</v>
      </c>
      <c r="D736" s="24"/>
      <c r="E736" s="26"/>
      <c r="F736" s="29">
        <f>TRUNC(SUMIF(N730:N735, N729, F730:F735),0)</f>
        <v>0</v>
      </c>
      <c r="G736" s="26"/>
      <c r="H736" s="29">
        <f>TRUNC(SUMIF(N730:N735, N729, H730:H735),0)</f>
        <v>0</v>
      </c>
      <c r="I736" s="26"/>
      <c r="J736" s="29">
        <f>TRUNC(SUMIF(N730:N735, N729, J730:J735),0)</f>
        <v>0</v>
      </c>
      <c r="K736" s="26"/>
      <c r="L736" s="29">
        <f>F736+H736+J736</f>
        <v>0</v>
      </c>
      <c r="M736" s="23" t="s">
        <v>52</v>
      </c>
      <c r="N736" s="2" t="s">
        <v>97</v>
      </c>
      <c r="O736" s="2" t="s">
        <v>97</v>
      </c>
      <c r="P736" s="2" t="s">
        <v>52</v>
      </c>
      <c r="Q736" s="2" t="s">
        <v>52</v>
      </c>
      <c r="R736" s="2" t="s">
        <v>52</v>
      </c>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3"/>
      <c r="AS736" s="3"/>
      <c r="AT736" s="3"/>
      <c r="AU736" s="3"/>
      <c r="AV736" s="2" t="s">
        <v>52</v>
      </c>
      <c r="AW736" s="2" t="s">
        <v>52</v>
      </c>
      <c r="AX736" s="2" t="s">
        <v>52</v>
      </c>
      <c r="AY736" s="2" t="s">
        <v>52</v>
      </c>
      <c r="AZ736" s="2" t="s">
        <v>52</v>
      </c>
    </row>
    <row r="737" spans="1:52" ht="30" customHeight="1" x14ac:dyDescent="0.3">
      <c r="A737" s="24"/>
      <c r="B737" s="24"/>
      <c r="C737" s="24"/>
      <c r="D737" s="24"/>
      <c r="E737" s="26"/>
      <c r="F737" s="29"/>
      <c r="G737" s="26"/>
      <c r="H737" s="29"/>
      <c r="I737" s="26"/>
      <c r="J737" s="29"/>
      <c r="K737" s="26"/>
      <c r="L737" s="29"/>
      <c r="M737" s="24"/>
    </row>
    <row r="738" spans="1:52" ht="30" customHeight="1" x14ac:dyDescent="0.3">
      <c r="A738" s="20" t="s">
        <v>2036</v>
      </c>
      <c r="B738" s="21"/>
      <c r="C738" s="21"/>
      <c r="D738" s="21"/>
      <c r="E738" s="25"/>
      <c r="F738" s="28"/>
      <c r="G738" s="25"/>
      <c r="H738" s="28"/>
      <c r="I738" s="25"/>
      <c r="J738" s="28"/>
      <c r="K738" s="25"/>
      <c r="L738" s="28"/>
      <c r="M738" s="22"/>
      <c r="N738" s="1" t="s">
        <v>776</v>
      </c>
    </row>
    <row r="739" spans="1:52" ht="30" customHeight="1" x14ac:dyDescent="0.3">
      <c r="A739" s="23" t="s">
        <v>773</v>
      </c>
      <c r="B739" s="23" t="s">
        <v>52</v>
      </c>
      <c r="C739" s="23" t="s">
        <v>70</v>
      </c>
      <c r="D739" s="24">
        <v>1</v>
      </c>
      <c r="E739" s="26">
        <f>일위대가목록!E209</f>
        <v>0</v>
      </c>
      <c r="F739" s="29">
        <f>TRUNC(E739*D739,1)</f>
        <v>0</v>
      </c>
      <c r="G739" s="26">
        <f>일위대가목록!F209</f>
        <v>0</v>
      </c>
      <c r="H739" s="29">
        <f>TRUNC(G739*D739,1)</f>
        <v>0</v>
      </c>
      <c r="I739" s="26">
        <f>일위대가목록!G209</f>
        <v>0</v>
      </c>
      <c r="J739" s="29">
        <f>TRUNC(I739*D739,1)</f>
        <v>0</v>
      </c>
      <c r="K739" s="26">
        <f>TRUNC(E739+G739+I739,1)</f>
        <v>0</v>
      </c>
      <c r="L739" s="29">
        <f>TRUNC(F739+H739+J739,1)</f>
        <v>0</v>
      </c>
      <c r="M739" s="23" t="s">
        <v>2038</v>
      </c>
      <c r="N739" s="2" t="s">
        <v>776</v>
      </c>
      <c r="O739" s="2" t="s">
        <v>2039</v>
      </c>
      <c r="P739" s="2" t="s">
        <v>65</v>
      </c>
      <c r="Q739" s="2" t="s">
        <v>66</v>
      </c>
      <c r="R739" s="2" t="s">
        <v>66</v>
      </c>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c r="AR739" s="3"/>
      <c r="AS739" s="3"/>
      <c r="AT739" s="3"/>
      <c r="AU739" s="3"/>
      <c r="AV739" s="2" t="s">
        <v>52</v>
      </c>
      <c r="AW739" s="2" t="s">
        <v>2040</v>
      </c>
      <c r="AX739" s="2" t="s">
        <v>52</v>
      </c>
      <c r="AY739" s="2" t="s">
        <v>52</v>
      </c>
      <c r="AZ739" s="2" t="s">
        <v>52</v>
      </c>
    </row>
    <row r="740" spans="1:52" ht="30" customHeight="1" x14ac:dyDescent="0.3">
      <c r="A740" s="23" t="s">
        <v>2041</v>
      </c>
      <c r="B740" s="23" t="s">
        <v>2042</v>
      </c>
      <c r="C740" s="23" t="s">
        <v>70</v>
      </c>
      <c r="D740" s="24">
        <v>1</v>
      </c>
      <c r="E740" s="26">
        <f>일위대가목록!E210</f>
        <v>0</v>
      </c>
      <c r="F740" s="29">
        <f>TRUNC(E740*D740,1)</f>
        <v>0</v>
      </c>
      <c r="G740" s="26">
        <f>일위대가목록!F210</f>
        <v>0</v>
      </c>
      <c r="H740" s="29">
        <f>TRUNC(G740*D740,1)</f>
        <v>0</v>
      </c>
      <c r="I740" s="26">
        <f>일위대가목록!G210</f>
        <v>0</v>
      </c>
      <c r="J740" s="29">
        <f>TRUNC(I740*D740,1)</f>
        <v>0</v>
      </c>
      <c r="K740" s="26">
        <f>TRUNC(E740+G740+I740,1)</f>
        <v>0</v>
      </c>
      <c r="L740" s="29">
        <f>TRUNC(F740+H740+J740,1)</f>
        <v>0</v>
      </c>
      <c r="M740" s="23" t="s">
        <v>2043</v>
      </c>
      <c r="N740" s="2" t="s">
        <v>776</v>
      </c>
      <c r="O740" s="2" t="s">
        <v>2044</v>
      </c>
      <c r="P740" s="2" t="s">
        <v>65</v>
      </c>
      <c r="Q740" s="2" t="s">
        <v>66</v>
      </c>
      <c r="R740" s="2" t="s">
        <v>66</v>
      </c>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c r="AR740" s="3"/>
      <c r="AS740" s="3"/>
      <c r="AT740" s="3"/>
      <c r="AU740" s="3"/>
      <c r="AV740" s="2" t="s">
        <v>52</v>
      </c>
      <c r="AW740" s="2" t="s">
        <v>2045</v>
      </c>
      <c r="AX740" s="2" t="s">
        <v>52</v>
      </c>
      <c r="AY740" s="2" t="s">
        <v>52</v>
      </c>
      <c r="AZ740" s="2" t="s">
        <v>52</v>
      </c>
    </row>
    <row r="741" spans="1:52" ht="30" customHeight="1" x14ac:dyDescent="0.3">
      <c r="A741" s="23" t="s">
        <v>979</v>
      </c>
      <c r="B741" s="23" t="s">
        <v>52</v>
      </c>
      <c r="C741" s="23" t="s">
        <v>52</v>
      </c>
      <c r="D741" s="24"/>
      <c r="E741" s="26"/>
      <c r="F741" s="29">
        <f>TRUNC(SUMIF(N739:N740, N738, F739:F740),0)</f>
        <v>0</v>
      </c>
      <c r="G741" s="26"/>
      <c r="H741" s="29">
        <f>TRUNC(SUMIF(N739:N740, N738, H739:H740),0)</f>
        <v>0</v>
      </c>
      <c r="I741" s="26"/>
      <c r="J741" s="29">
        <f>TRUNC(SUMIF(N739:N740, N738, J739:J740),0)</f>
        <v>0</v>
      </c>
      <c r="K741" s="26"/>
      <c r="L741" s="29">
        <f>F741+H741+J741</f>
        <v>0</v>
      </c>
      <c r="M741" s="23" t="s">
        <v>52</v>
      </c>
      <c r="N741" s="2" t="s">
        <v>97</v>
      </c>
      <c r="O741" s="2" t="s">
        <v>97</v>
      </c>
      <c r="P741" s="2" t="s">
        <v>52</v>
      </c>
      <c r="Q741" s="2" t="s">
        <v>52</v>
      </c>
      <c r="R741" s="2" t="s">
        <v>52</v>
      </c>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c r="AR741" s="3"/>
      <c r="AS741" s="3"/>
      <c r="AT741" s="3"/>
      <c r="AU741" s="3"/>
      <c r="AV741" s="2" t="s">
        <v>52</v>
      </c>
      <c r="AW741" s="2" t="s">
        <v>52</v>
      </c>
      <c r="AX741" s="2" t="s">
        <v>52</v>
      </c>
      <c r="AY741" s="2" t="s">
        <v>52</v>
      </c>
      <c r="AZ741" s="2" t="s">
        <v>52</v>
      </c>
    </row>
    <row r="742" spans="1:52" ht="30" customHeight="1" x14ac:dyDescent="0.3">
      <c r="A742" s="24"/>
      <c r="B742" s="24"/>
      <c r="C742" s="24"/>
      <c r="D742" s="24"/>
      <c r="E742" s="26"/>
      <c r="F742" s="29"/>
      <c r="G742" s="26"/>
      <c r="H742" s="29"/>
      <c r="I742" s="26"/>
      <c r="J742" s="29"/>
      <c r="K742" s="26"/>
      <c r="L742" s="29"/>
      <c r="M742" s="24"/>
    </row>
    <row r="743" spans="1:52" ht="30" customHeight="1" x14ac:dyDescent="0.3">
      <c r="A743" s="20" t="s">
        <v>2046</v>
      </c>
      <c r="B743" s="21"/>
      <c r="C743" s="21"/>
      <c r="D743" s="21"/>
      <c r="E743" s="25"/>
      <c r="F743" s="28"/>
      <c r="G743" s="25"/>
      <c r="H743" s="28"/>
      <c r="I743" s="25"/>
      <c r="J743" s="28"/>
      <c r="K743" s="25"/>
      <c r="L743" s="28"/>
      <c r="M743" s="22"/>
      <c r="N743" s="1" t="s">
        <v>780</v>
      </c>
    </row>
    <row r="744" spans="1:52" ht="30" customHeight="1" x14ac:dyDescent="0.3">
      <c r="A744" s="23" t="s">
        <v>773</v>
      </c>
      <c r="B744" s="23" t="s">
        <v>52</v>
      </c>
      <c r="C744" s="23" t="s">
        <v>70</v>
      </c>
      <c r="D744" s="24">
        <v>1</v>
      </c>
      <c r="E744" s="26">
        <f>일위대가목록!E209</f>
        <v>0</v>
      </c>
      <c r="F744" s="29">
        <f>TRUNC(E744*D744,1)</f>
        <v>0</v>
      </c>
      <c r="G744" s="26">
        <f>일위대가목록!F209</f>
        <v>0</v>
      </c>
      <c r="H744" s="29">
        <f>TRUNC(G744*D744,1)</f>
        <v>0</v>
      </c>
      <c r="I744" s="26">
        <f>일위대가목록!G209</f>
        <v>0</v>
      </c>
      <c r="J744" s="29">
        <f>TRUNC(I744*D744,1)</f>
        <v>0</v>
      </c>
      <c r="K744" s="26">
        <f>TRUNC(E744+G744+I744,1)</f>
        <v>0</v>
      </c>
      <c r="L744" s="29">
        <f>TRUNC(F744+H744+J744,1)</f>
        <v>0</v>
      </c>
      <c r="M744" s="23" t="s">
        <v>2038</v>
      </c>
      <c r="N744" s="2" t="s">
        <v>780</v>
      </c>
      <c r="O744" s="2" t="s">
        <v>2039</v>
      </c>
      <c r="P744" s="2" t="s">
        <v>65</v>
      </c>
      <c r="Q744" s="2" t="s">
        <v>66</v>
      </c>
      <c r="R744" s="2" t="s">
        <v>66</v>
      </c>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3"/>
      <c r="AS744" s="3"/>
      <c r="AT744" s="3"/>
      <c r="AU744" s="3"/>
      <c r="AV744" s="2" t="s">
        <v>52</v>
      </c>
      <c r="AW744" s="2" t="s">
        <v>2047</v>
      </c>
      <c r="AX744" s="2" t="s">
        <v>52</v>
      </c>
      <c r="AY744" s="2" t="s">
        <v>52</v>
      </c>
      <c r="AZ744" s="2" t="s">
        <v>52</v>
      </c>
    </row>
    <row r="745" spans="1:52" ht="30" customHeight="1" x14ac:dyDescent="0.3">
      <c r="A745" s="23" t="s">
        <v>2048</v>
      </c>
      <c r="B745" s="23" t="s">
        <v>52</v>
      </c>
      <c r="C745" s="23" t="s">
        <v>70</v>
      </c>
      <c r="D745" s="24">
        <v>1</v>
      </c>
      <c r="E745" s="26">
        <f>일위대가목록!E211</f>
        <v>0</v>
      </c>
      <c r="F745" s="29">
        <f>TRUNC(E745*D745,1)</f>
        <v>0</v>
      </c>
      <c r="G745" s="26">
        <f>일위대가목록!F211</f>
        <v>0</v>
      </c>
      <c r="H745" s="29">
        <f>TRUNC(G745*D745,1)</f>
        <v>0</v>
      </c>
      <c r="I745" s="26">
        <f>일위대가목록!G211</f>
        <v>0</v>
      </c>
      <c r="J745" s="29">
        <f>TRUNC(I745*D745,1)</f>
        <v>0</v>
      </c>
      <c r="K745" s="26">
        <f>TRUNC(E745+G745+I745,1)</f>
        <v>0</v>
      </c>
      <c r="L745" s="29">
        <f>TRUNC(F745+H745+J745,1)</f>
        <v>0</v>
      </c>
      <c r="M745" s="23" t="s">
        <v>2049</v>
      </c>
      <c r="N745" s="2" t="s">
        <v>780</v>
      </c>
      <c r="O745" s="2" t="s">
        <v>2050</v>
      </c>
      <c r="P745" s="2" t="s">
        <v>65</v>
      </c>
      <c r="Q745" s="2" t="s">
        <v>66</v>
      </c>
      <c r="R745" s="2" t="s">
        <v>66</v>
      </c>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c r="AR745" s="3"/>
      <c r="AS745" s="3"/>
      <c r="AT745" s="3"/>
      <c r="AU745" s="3"/>
      <c r="AV745" s="2" t="s">
        <v>52</v>
      </c>
      <c r="AW745" s="2" t="s">
        <v>2051</v>
      </c>
      <c r="AX745" s="2" t="s">
        <v>52</v>
      </c>
      <c r="AY745" s="2" t="s">
        <v>52</v>
      </c>
      <c r="AZ745" s="2" t="s">
        <v>52</v>
      </c>
    </row>
    <row r="746" spans="1:52" ht="30" customHeight="1" x14ac:dyDescent="0.3">
      <c r="A746" s="23" t="s">
        <v>979</v>
      </c>
      <c r="B746" s="23" t="s">
        <v>52</v>
      </c>
      <c r="C746" s="23" t="s">
        <v>52</v>
      </c>
      <c r="D746" s="24"/>
      <c r="E746" s="26"/>
      <c r="F746" s="29">
        <f>TRUNC(SUMIF(N744:N745, N743, F744:F745),0)</f>
        <v>0</v>
      </c>
      <c r="G746" s="26"/>
      <c r="H746" s="29">
        <f>TRUNC(SUMIF(N744:N745, N743, H744:H745),0)</f>
        <v>0</v>
      </c>
      <c r="I746" s="26"/>
      <c r="J746" s="29">
        <f>TRUNC(SUMIF(N744:N745, N743, J744:J745),0)</f>
        <v>0</v>
      </c>
      <c r="K746" s="26"/>
      <c r="L746" s="29">
        <f>F746+H746+J746</f>
        <v>0</v>
      </c>
      <c r="M746" s="23" t="s">
        <v>52</v>
      </c>
      <c r="N746" s="2" t="s">
        <v>97</v>
      </c>
      <c r="O746" s="2" t="s">
        <v>97</v>
      </c>
      <c r="P746" s="2" t="s">
        <v>52</v>
      </c>
      <c r="Q746" s="2" t="s">
        <v>52</v>
      </c>
      <c r="R746" s="2" t="s">
        <v>52</v>
      </c>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c r="AR746" s="3"/>
      <c r="AS746" s="3"/>
      <c r="AT746" s="3"/>
      <c r="AU746" s="3"/>
      <c r="AV746" s="2" t="s">
        <v>52</v>
      </c>
      <c r="AW746" s="2" t="s">
        <v>52</v>
      </c>
      <c r="AX746" s="2" t="s">
        <v>52</v>
      </c>
      <c r="AY746" s="2" t="s">
        <v>52</v>
      </c>
      <c r="AZ746" s="2" t="s">
        <v>52</v>
      </c>
    </row>
    <row r="747" spans="1:52" ht="30" customHeight="1" x14ac:dyDescent="0.3">
      <c r="A747" s="24"/>
      <c r="B747" s="24"/>
      <c r="C747" s="24"/>
      <c r="D747" s="24"/>
      <c r="E747" s="26"/>
      <c r="F747" s="29"/>
      <c r="G747" s="26"/>
      <c r="H747" s="29"/>
      <c r="I747" s="26"/>
      <c r="J747" s="29"/>
      <c r="K747" s="26"/>
      <c r="L747" s="29"/>
      <c r="M747" s="24"/>
    </row>
    <row r="748" spans="1:52" ht="30" customHeight="1" x14ac:dyDescent="0.3">
      <c r="A748" s="20" t="s">
        <v>2052</v>
      </c>
      <c r="B748" s="21"/>
      <c r="C748" s="21"/>
      <c r="D748" s="21"/>
      <c r="E748" s="25"/>
      <c r="F748" s="28"/>
      <c r="G748" s="25"/>
      <c r="H748" s="28"/>
      <c r="I748" s="25"/>
      <c r="J748" s="28"/>
      <c r="K748" s="25"/>
      <c r="L748" s="28"/>
      <c r="M748" s="22"/>
      <c r="N748" s="1" t="s">
        <v>784</v>
      </c>
    </row>
    <row r="749" spans="1:52" ht="30" customHeight="1" x14ac:dyDescent="0.3">
      <c r="A749" s="23" t="s">
        <v>773</v>
      </c>
      <c r="B749" s="23" t="s">
        <v>52</v>
      </c>
      <c r="C749" s="23" t="s">
        <v>70</v>
      </c>
      <c r="D749" s="24">
        <v>1</v>
      </c>
      <c r="E749" s="26">
        <f>일위대가목록!E209</f>
        <v>0</v>
      </c>
      <c r="F749" s="29">
        <f>TRUNC(E749*D749,1)</f>
        <v>0</v>
      </c>
      <c r="G749" s="26">
        <f>일위대가목록!F209</f>
        <v>0</v>
      </c>
      <c r="H749" s="29">
        <f>TRUNC(G749*D749,1)</f>
        <v>0</v>
      </c>
      <c r="I749" s="26">
        <f>일위대가목록!G209</f>
        <v>0</v>
      </c>
      <c r="J749" s="29">
        <f>TRUNC(I749*D749,1)</f>
        <v>0</v>
      </c>
      <c r="K749" s="26">
        <f>TRUNC(E749+G749+I749,1)</f>
        <v>0</v>
      </c>
      <c r="L749" s="29">
        <f>TRUNC(F749+H749+J749,1)</f>
        <v>0</v>
      </c>
      <c r="M749" s="23" t="s">
        <v>2038</v>
      </c>
      <c r="N749" s="2" t="s">
        <v>784</v>
      </c>
      <c r="O749" s="2" t="s">
        <v>2039</v>
      </c>
      <c r="P749" s="2" t="s">
        <v>65</v>
      </c>
      <c r="Q749" s="2" t="s">
        <v>66</v>
      </c>
      <c r="R749" s="2" t="s">
        <v>66</v>
      </c>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c r="AR749" s="3"/>
      <c r="AS749" s="3"/>
      <c r="AT749" s="3"/>
      <c r="AU749" s="3"/>
      <c r="AV749" s="2" t="s">
        <v>52</v>
      </c>
      <c r="AW749" s="2" t="s">
        <v>2053</v>
      </c>
      <c r="AX749" s="2" t="s">
        <v>52</v>
      </c>
      <c r="AY749" s="2" t="s">
        <v>52</v>
      </c>
      <c r="AZ749" s="2" t="s">
        <v>52</v>
      </c>
    </row>
    <row r="750" spans="1:52" ht="30" customHeight="1" x14ac:dyDescent="0.3">
      <c r="A750" s="23" t="s">
        <v>2048</v>
      </c>
      <c r="B750" s="23" t="s">
        <v>52</v>
      </c>
      <c r="C750" s="23" t="s">
        <v>70</v>
      </c>
      <c r="D750" s="24">
        <v>1</v>
      </c>
      <c r="E750" s="26">
        <f>일위대가목록!E211</f>
        <v>0</v>
      </c>
      <c r="F750" s="29">
        <f>TRUNC(E750*D750,1)</f>
        <v>0</v>
      </c>
      <c r="G750" s="26">
        <f>일위대가목록!F211</f>
        <v>0</v>
      </c>
      <c r="H750" s="29">
        <f>TRUNC(G750*D750,1)</f>
        <v>0</v>
      </c>
      <c r="I750" s="26">
        <f>일위대가목록!G211</f>
        <v>0</v>
      </c>
      <c r="J750" s="29">
        <f>TRUNC(I750*D750,1)</f>
        <v>0</v>
      </c>
      <c r="K750" s="26">
        <f>TRUNC(E750+G750+I750,1)</f>
        <v>0</v>
      </c>
      <c r="L750" s="29">
        <f>TRUNC(F750+H750+J750,1)</f>
        <v>0</v>
      </c>
      <c r="M750" s="23" t="s">
        <v>2049</v>
      </c>
      <c r="N750" s="2" t="s">
        <v>784</v>
      </c>
      <c r="O750" s="2" t="s">
        <v>2050</v>
      </c>
      <c r="P750" s="2" t="s">
        <v>65</v>
      </c>
      <c r="Q750" s="2" t="s">
        <v>66</v>
      </c>
      <c r="R750" s="2" t="s">
        <v>66</v>
      </c>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3"/>
      <c r="AS750" s="3"/>
      <c r="AT750" s="3"/>
      <c r="AU750" s="3"/>
      <c r="AV750" s="2" t="s">
        <v>52</v>
      </c>
      <c r="AW750" s="2" t="s">
        <v>2054</v>
      </c>
      <c r="AX750" s="2" t="s">
        <v>52</v>
      </c>
      <c r="AY750" s="2" t="s">
        <v>52</v>
      </c>
      <c r="AZ750" s="2" t="s">
        <v>52</v>
      </c>
    </row>
    <row r="751" spans="1:52" ht="30" customHeight="1" x14ac:dyDescent="0.3">
      <c r="A751" s="23" t="s">
        <v>979</v>
      </c>
      <c r="B751" s="23" t="s">
        <v>52</v>
      </c>
      <c r="C751" s="23" t="s">
        <v>52</v>
      </c>
      <c r="D751" s="24"/>
      <c r="E751" s="26"/>
      <c r="F751" s="29">
        <f>TRUNC(SUMIF(N749:N750, N748, F749:F750),0)</f>
        <v>0</v>
      </c>
      <c r="G751" s="26"/>
      <c r="H751" s="29">
        <f>TRUNC(SUMIF(N749:N750, N748, H749:H750),0)</f>
        <v>0</v>
      </c>
      <c r="I751" s="26"/>
      <c r="J751" s="29">
        <f>TRUNC(SUMIF(N749:N750, N748, J749:J750),0)</f>
        <v>0</v>
      </c>
      <c r="K751" s="26"/>
      <c r="L751" s="29">
        <f>F751+H751+J751</f>
        <v>0</v>
      </c>
      <c r="M751" s="23" t="s">
        <v>52</v>
      </c>
      <c r="N751" s="2" t="s">
        <v>97</v>
      </c>
      <c r="O751" s="2" t="s">
        <v>97</v>
      </c>
      <c r="P751" s="2" t="s">
        <v>52</v>
      </c>
      <c r="Q751" s="2" t="s">
        <v>52</v>
      </c>
      <c r="R751" s="2" t="s">
        <v>52</v>
      </c>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c r="AR751" s="3"/>
      <c r="AS751" s="3"/>
      <c r="AT751" s="3"/>
      <c r="AU751" s="3"/>
      <c r="AV751" s="2" t="s">
        <v>52</v>
      </c>
      <c r="AW751" s="2" t="s">
        <v>52</v>
      </c>
      <c r="AX751" s="2" t="s">
        <v>52</v>
      </c>
      <c r="AY751" s="2" t="s">
        <v>52</v>
      </c>
      <c r="AZ751" s="2" t="s">
        <v>52</v>
      </c>
    </row>
    <row r="752" spans="1:52" ht="30" customHeight="1" x14ac:dyDescent="0.3">
      <c r="A752" s="24"/>
      <c r="B752" s="24"/>
      <c r="C752" s="24"/>
      <c r="D752" s="24"/>
      <c r="E752" s="26"/>
      <c r="F752" s="29"/>
      <c r="G752" s="26"/>
      <c r="H752" s="29"/>
      <c r="I752" s="26"/>
      <c r="J752" s="29"/>
      <c r="K752" s="26"/>
      <c r="L752" s="29"/>
      <c r="M752" s="24"/>
    </row>
    <row r="753" spans="1:52" ht="30" customHeight="1" x14ac:dyDescent="0.3">
      <c r="A753" s="20" t="s">
        <v>2055</v>
      </c>
      <c r="B753" s="21"/>
      <c r="C753" s="21"/>
      <c r="D753" s="21"/>
      <c r="E753" s="25"/>
      <c r="F753" s="28"/>
      <c r="G753" s="25"/>
      <c r="H753" s="28"/>
      <c r="I753" s="25"/>
      <c r="J753" s="28"/>
      <c r="K753" s="25"/>
      <c r="L753" s="28"/>
      <c r="M753" s="22"/>
      <c r="N753" s="1" t="s">
        <v>788</v>
      </c>
    </row>
    <row r="754" spans="1:52" ht="30" customHeight="1" x14ac:dyDescent="0.3">
      <c r="A754" s="23" t="s">
        <v>773</v>
      </c>
      <c r="B754" s="23" t="s">
        <v>52</v>
      </c>
      <c r="C754" s="23" t="s">
        <v>70</v>
      </c>
      <c r="D754" s="24">
        <v>1</v>
      </c>
      <c r="E754" s="26">
        <f>일위대가목록!E209</f>
        <v>0</v>
      </c>
      <c r="F754" s="29">
        <f>TRUNC(E754*D754,1)</f>
        <v>0</v>
      </c>
      <c r="G754" s="26">
        <f>일위대가목록!F209</f>
        <v>0</v>
      </c>
      <c r="H754" s="29">
        <f>TRUNC(G754*D754,1)</f>
        <v>0</v>
      </c>
      <c r="I754" s="26">
        <f>일위대가목록!G209</f>
        <v>0</v>
      </c>
      <c r="J754" s="29">
        <f>TRUNC(I754*D754,1)</f>
        <v>0</v>
      </c>
      <c r="K754" s="26">
        <f>TRUNC(E754+G754+I754,1)</f>
        <v>0</v>
      </c>
      <c r="L754" s="29">
        <f>TRUNC(F754+H754+J754,1)</f>
        <v>0</v>
      </c>
      <c r="M754" s="23" t="s">
        <v>2038</v>
      </c>
      <c r="N754" s="2" t="s">
        <v>788</v>
      </c>
      <c r="O754" s="2" t="s">
        <v>2039</v>
      </c>
      <c r="P754" s="2" t="s">
        <v>65</v>
      </c>
      <c r="Q754" s="2" t="s">
        <v>66</v>
      </c>
      <c r="R754" s="2" t="s">
        <v>66</v>
      </c>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c r="AR754" s="3"/>
      <c r="AS754" s="3"/>
      <c r="AT754" s="3"/>
      <c r="AU754" s="3"/>
      <c r="AV754" s="2" t="s">
        <v>52</v>
      </c>
      <c r="AW754" s="2" t="s">
        <v>2056</v>
      </c>
      <c r="AX754" s="2" t="s">
        <v>52</v>
      </c>
      <c r="AY754" s="2" t="s">
        <v>52</v>
      </c>
      <c r="AZ754" s="2" t="s">
        <v>52</v>
      </c>
    </row>
    <row r="755" spans="1:52" ht="30" customHeight="1" x14ac:dyDescent="0.3">
      <c r="A755" s="23" t="s">
        <v>2048</v>
      </c>
      <c r="B755" s="23" t="s">
        <v>52</v>
      </c>
      <c r="C755" s="23" t="s">
        <v>70</v>
      </c>
      <c r="D755" s="24">
        <v>1</v>
      </c>
      <c r="E755" s="26">
        <f>일위대가목록!E211</f>
        <v>0</v>
      </c>
      <c r="F755" s="29">
        <f>TRUNC(E755*D755,1)</f>
        <v>0</v>
      </c>
      <c r="G755" s="26">
        <f>일위대가목록!F211</f>
        <v>0</v>
      </c>
      <c r="H755" s="29">
        <f>TRUNC(G755*D755,1)</f>
        <v>0</v>
      </c>
      <c r="I755" s="26">
        <f>일위대가목록!G211</f>
        <v>0</v>
      </c>
      <c r="J755" s="29">
        <f>TRUNC(I755*D755,1)</f>
        <v>0</v>
      </c>
      <c r="K755" s="26">
        <f>TRUNC(E755+G755+I755,1)</f>
        <v>0</v>
      </c>
      <c r="L755" s="29">
        <f>TRUNC(F755+H755+J755,1)</f>
        <v>0</v>
      </c>
      <c r="M755" s="23" t="s">
        <v>2049</v>
      </c>
      <c r="N755" s="2" t="s">
        <v>788</v>
      </c>
      <c r="O755" s="2" t="s">
        <v>2050</v>
      </c>
      <c r="P755" s="2" t="s">
        <v>65</v>
      </c>
      <c r="Q755" s="2" t="s">
        <v>66</v>
      </c>
      <c r="R755" s="2" t="s">
        <v>66</v>
      </c>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c r="AR755" s="3"/>
      <c r="AS755" s="3"/>
      <c r="AT755" s="3"/>
      <c r="AU755" s="3"/>
      <c r="AV755" s="2" t="s">
        <v>52</v>
      </c>
      <c r="AW755" s="2" t="s">
        <v>2057</v>
      </c>
      <c r="AX755" s="2" t="s">
        <v>52</v>
      </c>
      <c r="AY755" s="2" t="s">
        <v>52</v>
      </c>
      <c r="AZ755" s="2" t="s">
        <v>52</v>
      </c>
    </row>
    <row r="756" spans="1:52" ht="30" customHeight="1" x14ac:dyDescent="0.3">
      <c r="A756" s="23" t="s">
        <v>979</v>
      </c>
      <c r="B756" s="23" t="s">
        <v>52</v>
      </c>
      <c r="C756" s="23" t="s">
        <v>52</v>
      </c>
      <c r="D756" s="24"/>
      <c r="E756" s="26"/>
      <c r="F756" s="29">
        <f>TRUNC(SUMIF(N754:N755, N753, F754:F755),0)</f>
        <v>0</v>
      </c>
      <c r="G756" s="26"/>
      <c r="H756" s="29">
        <f>TRUNC(SUMIF(N754:N755, N753, H754:H755),0)</f>
        <v>0</v>
      </c>
      <c r="I756" s="26"/>
      <c r="J756" s="29">
        <f>TRUNC(SUMIF(N754:N755, N753, J754:J755),0)</f>
        <v>0</v>
      </c>
      <c r="K756" s="26"/>
      <c r="L756" s="29">
        <f>F756+H756+J756</f>
        <v>0</v>
      </c>
      <c r="M756" s="23" t="s">
        <v>52</v>
      </c>
      <c r="N756" s="2" t="s">
        <v>97</v>
      </c>
      <c r="O756" s="2" t="s">
        <v>97</v>
      </c>
      <c r="P756" s="2" t="s">
        <v>52</v>
      </c>
      <c r="Q756" s="2" t="s">
        <v>52</v>
      </c>
      <c r="R756" s="2" t="s">
        <v>52</v>
      </c>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c r="AR756" s="3"/>
      <c r="AS756" s="3"/>
      <c r="AT756" s="3"/>
      <c r="AU756" s="3"/>
      <c r="AV756" s="2" t="s">
        <v>52</v>
      </c>
      <c r="AW756" s="2" t="s">
        <v>52</v>
      </c>
      <c r="AX756" s="2" t="s">
        <v>52</v>
      </c>
      <c r="AY756" s="2" t="s">
        <v>52</v>
      </c>
      <c r="AZ756" s="2" t="s">
        <v>52</v>
      </c>
    </row>
    <row r="757" spans="1:52" ht="30" customHeight="1" x14ac:dyDescent="0.3">
      <c r="A757" s="24"/>
      <c r="B757" s="24"/>
      <c r="C757" s="24"/>
      <c r="D757" s="24"/>
      <c r="E757" s="26"/>
      <c r="F757" s="29"/>
      <c r="G757" s="26"/>
      <c r="H757" s="29"/>
      <c r="I757" s="26"/>
      <c r="J757" s="29"/>
      <c r="K757" s="26"/>
      <c r="L757" s="29"/>
      <c r="M757" s="24"/>
    </row>
    <row r="758" spans="1:52" ht="30" customHeight="1" x14ac:dyDescent="0.3">
      <c r="A758" s="20" t="s">
        <v>2058</v>
      </c>
      <c r="B758" s="21"/>
      <c r="C758" s="21"/>
      <c r="D758" s="21"/>
      <c r="E758" s="25"/>
      <c r="F758" s="28"/>
      <c r="G758" s="25"/>
      <c r="H758" s="28"/>
      <c r="I758" s="25"/>
      <c r="J758" s="28"/>
      <c r="K758" s="25"/>
      <c r="L758" s="28"/>
      <c r="M758" s="22"/>
      <c r="N758" s="1" t="s">
        <v>793</v>
      </c>
    </row>
    <row r="759" spans="1:52" ht="30" customHeight="1" x14ac:dyDescent="0.3">
      <c r="A759" s="23" t="s">
        <v>2060</v>
      </c>
      <c r="B759" s="23" t="s">
        <v>52</v>
      </c>
      <c r="C759" s="23" t="s">
        <v>70</v>
      </c>
      <c r="D759" s="24">
        <v>1</v>
      </c>
      <c r="E759" s="26">
        <f>일위대가목록!E212</f>
        <v>0</v>
      </c>
      <c r="F759" s="29">
        <f>TRUNC(E759*D759,1)</f>
        <v>0</v>
      </c>
      <c r="G759" s="26">
        <f>일위대가목록!F212</f>
        <v>0</v>
      </c>
      <c r="H759" s="29">
        <f>TRUNC(G759*D759,1)</f>
        <v>0</v>
      </c>
      <c r="I759" s="26">
        <f>일위대가목록!G212</f>
        <v>0</v>
      </c>
      <c r="J759" s="29">
        <f>TRUNC(I759*D759,1)</f>
        <v>0</v>
      </c>
      <c r="K759" s="26">
        <f>TRUNC(E759+G759+I759,1)</f>
        <v>0</v>
      </c>
      <c r="L759" s="29">
        <f>TRUNC(F759+H759+J759,1)</f>
        <v>0</v>
      </c>
      <c r="M759" s="23" t="s">
        <v>2061</v>
      </c>
      <c r="N759" s="2" t="s">
        <v>793</v>
      </c>
      <c r="O759" s="2" t="s">
        <v>2062</v>
      </c>
      <c r="P759" s="2" t="s">
        <v>65</v>
      </c>
      <c r="Q759" s="2" t="s">
        <v>66</v>
      </c>
      <c r="R759" s="2" t="s">
        <v>66</v>
      </c>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3"/>
      <c r="AS759" s="3"/>
      <c r="AT759" s="3"/>
      <c r="AU759" s="3"/>
      <c r="AV759" s="2" t="s">
        <v>52</v>
      </c>
      <c r="AW759" s="2" t="s">
        <v>2063</v>
      </c>
      <c r="AX759" s="2" t="s">
        <v>52</v>
      </c>
      <c r="AY759" s="2" t="s">
        <v>52</v>
      </c>
      <c r="AZ759" s="2" t="s">
        <v>52</v>
      </c>
    </row>
    <row r="760" spans="1:52" ht="30" customHeight="1" x14ac:dyDescent="0.3">
      <c r="A760" s="23" t="s">
        <v>979</v>
      </c>
      <c r="B760" s="23" t="s">
        <v>52</v>
      </c>
      <c r="C760" s="23" t="s">
        <v>52</v>
      </c>
      <c r="D760" s="24"/>
      <c r="E760" s="26"/>
      <c r="F760" s="29">
        <f>TRUNC(SUMIF(N759:N759, N758, F759:F759),0)</f>
        <v>0</v>
      </c>
      <c r="G760" s="26"/>
      <c r="H760" s="29">
        <f>TRUNC(SUMIF(N759:N759, N758, H759:H759),0)</f>
        <v>0</v>
      </c>
      <c r="I760" s="26"/>
      <c r="J760" s="29">
        <f>TRUNC(SUMIF(N759:N759, N758, J759:J759),0)</f>
        <v>0</v>
      </c>
      <c r="K760" s="26"/>
      <c r="L760" s="29">
        <f>F760+H760+J760</f>
        <v>0</v>
      </c>
      <c r="M760" s="23" t="s">
        <v>52</v>
      </c>
      <c r="N760" s="2" t="s">
        <v>97</v>
      </c>
      <c r="O760" s="2" t="s">
        <v>97</v>
      </c>
      <c r="P760" s="2" t="s">
        <v>52</v>
      </c>
      <c r="Q760" s="2" t="s">
        <v>52</v>
      </c>
      <c r="R760" s="2" t="s">
        <v>52</v>
      </c>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3"/>
      <c r="AS760" s="3"/>
      <c r="AT760" s="3"/>
      <c r="AU760" s="3"/>
      <c r="AV760" s="2" t="s">
        <v>52</v>
      </c>
      <c r="AW760" s="2" t="s">
        <v>52</v>
      </c>
      <c r="AX760" s="2" t="s">
        <v>52</v>
      </c>
      <c r="AY760" s="2" t="s">
        <v>52</v>
      </c>
      <c r="AZ760" s="2" t="s">
        <v>52</v>
      </c>
    </row>
    <row r="761" spans="1:52" ht="30" customHeight="1" x14ac:dyDescent="0.3">
      <c r="A761" s="24"/>
      <c r="B761" s="24"/>
      <c r="C761" s="24"/>
      <c r="D761" s="24"/>
      <c r="E761" s="26"/>
      <c r="F761" s="29"/>
      <c r="G761" s="26"/>
      <c r="H761" s="29"/>
      <c r="I761" s="26"/>
      <c r="J761" s="29"/>
      <c r="K761" s="26"/>
      <c r="L761" s="29"/>
      <c r="M761" s="24"/>
    </row>
    <row r="762" spans="1:52" ht="30" customHeight="1" x14ac:dyDescent="0.3">
      <c r="A762" s="20" t="s">
        <v>2064</v>
      </c>
      <c r="B762" s="21"/>
      <c r="C762" s="21"/>
      <c r="D762" s="21"/>
      <c r="E762" s="25"/>
      <c r="F762" s="28"/>
      <c r="G762" s="25"/>
      <c r="H762" s="28"/>
      <c r="I762" s="25"/>
      <c r="J762" s="28"/>
      <c r="K762" s="25"/>
      <c r="L762" s="28"/>
      <c r="M762" s="22"/>
      <c r="N762" s="1" t="s">
        <v>797</v>
      </c>
    </row>
    <row r="763" spans="1:52" ht="30" customHeight="1" x14ac:dyDescent="0.3">
      <c r="A763" s="23" t="s">
        <v>2060</v>
      </c>
      <c r="B763" s="23" t="s">
        <v>52</v>
      </c>
      <c r="C763" s="23" t="s">
        <v>70</v>
      </c>
      <c r="D763" s="24">
        <v>1</v>
      </c>
      <c r="E763" s="26">
        <f>일위대가목록!E212</f>
        <v>0</v>
      </c>
      <c r="F763" s="29">
        <f>TRUNC(E763*D763,1)</f>
        <v>0</v>
      </c>
      <c r="G763" s="26">
        <f>일위대가목록!F212</f>
        <v>0</v>
      </c>
      <c r="H763" s="29">
        <f>TRUNC(G763*D763,1)</f>
        <v>0</v>
      </c>
      <c r="I763" s="26">
        <f>일위대가목록!G212</f>
        <v>0</v>
      </c>
      <c r="J763" s="29">
        <f>TRUNC(I763*D763,1)</f>
        <v>0</v>
      </c>
      <c r="K763" s="26">
        <f>TRUNC(E763+G763+I763,1)</f>
        <v>0</v>
      </c>
      <c r="L763" s="29">
        <f>TRUNC(F763+H763+J763,1)</f>
        <v>0</v>
      </c>
      <c r="M763" s="23" t="s">
        <v>2061</v>
      </c>
      <c r="N763" s="2" t="s">
        <v>797</v>
      </c>
      <c r="O763" s="2" t="s">
        <v>2062</v>
      </c>
      <c r="P763" s="2" t="s">
        <v>65</v>
      </c>
      <c r="Q763" s="2" t="s">
        <v>66</v>
      </c>
      <c r="R763" s="2" t="s">
        <v>66</v>
      </c>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3"/>
      <c r="AS763" s="3"/>
      <c r="AT763" s="3"/>
      <c r="AU763" s="3"/>
      <c r="AV763" s="2" t="s">
        <v>52</v>
      </c>
      <c r="AW763" s="2" t="s">
        <v>2065</v>
      </c>
      <c r="AX763" s="2" t="s">
        <v>52</v>
      </c>
      <c r="AY763" s="2" t="s">
        <v>52</v>
      </c>
      <c r="AZ763" s="2" t="s">
        <v>52</v>
      </c>
    </row>
    <row r="764" spans="1:52" ht="30" customHeight="1" x14ac:dyDescent="0.3">
      <c r="A764" s="23" t="s">
        <v>979</v>
      </c>
      <c r="B764" s="23" t="s">
        <v>52</v>
      </c>
      <c r="C764" s="23" t="s">
        <v>52</v>
      </c>
      <c r="D764" s="24"/>
      <c r="E764" s="26"/>
      <c r="F764" s="29">
        <f>TRUNC(SUMIF(N763:N763, N762, F763:F763),0)</f>
        <v>0</v>
      </c>
      <c r="G764" s="26"/>
      <c r="H764" s="29">
        <f>TRUNC(SUMIF(N763:N763, N762, H763:H763),0)</f>
        <v>0</v>
      </c>
      <c r="I764" s="26"/>
      <c r="J764" s="29">
        <f>TRUNC(SUMIF(N763:N763, N762, J763:J763),0)</f>
        <v>0</v>
      </c>
      <c r="K764" s="26"/>
      <c r="L764" s="29">
        <f>F764+H764+J764</f>
        <v>0</v>
      </c>
      <c r="M764" s="23" t="s">
        <v>52</v>
      </c>
      <c r="N764" s="2" t="s">
        <v>97</v>
      </c>
      <c r="O764" s="2" t="s">
        <v>97</v>
      </c>
      <c r="P764" s="2" t="s">
        <v>52</v>
      </c>
      <c r="Q764" s="2" t="s">
        <v>52</v>
      </c>
      <c r="R764" s="2" t="s">
        <v>52</v>
      </c>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c r="AR764" s="3"/>
      <c r="AS764" s="3"/>
      <c r="AT764" s="3"/>
      <c r="AU764" s="3"/>
      <c r="AV764" s="2" t="s">
        <v>52</v>
      </c>
      <c r="AW764" s="2" t="s">
        <v>52</v>
      </c>
      <c r="AX764" s="2" t="s">
        <v>52</v>
      </c>
      <c r="AY764" s="2" t="s">
        <v>52</v>
      </c>
      <c r="AZ764" s="2" t="s">
        <v>52</v>
      </c>
    </row>
    <row r="765" spans="1:52" ht="30" customHeight="1" x14ac:dyDescent="0.3">
      <c r="A765" s="24"/>
      <c r="B765" s="24"/>
      <c r="C765" s="24"/>
      <c r="D765" s="24"/>
      <c r="E765" s="26"/>
      <c r="F765" s="29"/>
      <c r="G765" s="26"/>
      <c r="H765" s="29"/>
      <c r="I765" s="26"/>
      <c r="J765" s="29"/>
      <c r="K765" s="26"/>
      <c r="L765" s="29"/>
      <c r="M765" s="24"/>
    </row>
    <row r="766" spans="1:52" ht="30" customHeight="1" x14ac:dyDescent="0.3">
      <c r="A766" s="20" t="s">
        <v>2066</v>
      </c>
      <c r="B766" s="21"/>
      <c r="C766" s="21"/>
      <c r="D766" s="21"/>
      <c r="E766" s="25"/>
      <c r="F766" s="28"/>
      <c r="G766" s="25"/>
      <c r="H766" s="28"/>
      <c r="I766" s="25"/>
      <c r="J766" s="28"/>
      <c r="K766" s="25"/>
      <c r="L766" s="28"/>
      <c r="M766" s="22"/>
      <c r="N766" s="1" t="s">
        <v>802</v>
      </c>
    </row>
    <row r="767" spans="1:52" ht="30" customHeight="1" x14ac:dyDescent="0.3">
      <c r="A767" s="23" t="s">
        <v>2068</v>
      </c>
      <c r="B767" s="23" t="s">
        <v>52</v>
      </c>
      <c r="C767" s="23" t="s">
        <v>70</v>
      </c>
      <c r="D767" s="24">
        <v>1</v>
      </c>
      <c r="E767" s="26">
        <f>일위대가목록!E213</f>
        <v>0</v>
      </c>
      <c r="F767" s="29">
        <f>TRUNC(E767*D767,1)</f>
        <v>0</v>
      </c>
      <c r="G767" s="26">
        <f>일위대가목록!F213</f>
        <v>0</v>
      </c>
      <c r="H767" s="29">
        <f>TRUNC(G767*D767,1)</f>
        <v>0</v>
      </c>
      <c r="I767" s="26">
        <f>일위대가목록!G213</f>
        <v>0</v>
      </c>
      <c r="J767" s="29">
        <f>TRUNC(I767*D767,1)</f>
        <v>0</v>
      </c>
      <c r="K767" s="26">
        <f>TRUNC(E767+G767+I767,1)</f>
        <v>0</v>
      </c>
      <c r="L767" s="29">
        <f>TRUNC(F767+H767+J767,1)</f>
        <v>0</v>
      </c>
      <c r="M767" s="23" t="s">
        <v>2069</v>
      </c>
      <c r="N767" s="2" t="s">
        <v>802</v>
      </c>
      <c r="O767" s="2" t="s">
        <v>2070</v>
      </c>
      <c r="P767" s="2" t="s">
        <v>65</v>
      </c>
      <c r="Q767" s="2" t="s">
        <v>66</v>
      </c>
      <c r="R767" s="2" t="s">
        <v>66</v>
      </c>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c r="AR767" s="3"/>
      <c r="AS767" s="3"/>
      <c r="AT767" s="3"/>
      <c r="AU767" s="3"/>
      <c r="AV767" s="2" t="s">
        <v>52</v>
      </c>
      <c r="AW767" s="2" t="s">
        <v>2071</v>
      </c>
      <c r="AX767" s="2" t="s">
        <v>52</v>
      </c>
      <c r="AY767" s="2" t="s">
        <v>52</v>
      </c>
      <c r="AZ767" s="2" t="s">
        <v>52</v>
      </c>
    </row>
    <row r="768" spans="1:52" ht="30" customHeight="1" x14ac:dyDescent="0.3">
      <c r="A768" s="23" t="s">
        <v>979</v>
      </c>
      <c r="B768" s="23" t="s">
        <v>52</v>
      </c>
      <c r="C768" s="23" t="s">
        <v>52</v>
      </c>
      <c r="D768" s="24"/>
      <c r="E768" s="26"/>
      <c r="F768" s="29">
        <f>TRUNC(SUMIF(N767:N767, N766, F767:F767),0)</f>
        <v>0</v>
      </c>
      <c r="G768" s="26"/>
      <c r="H768" s="29">
        <f>TRUNC(SUMIF(N767:N767, N766, H767:H767),0)</f>
        <v>0</v>
      </c>
      <c r="I768" s="26"/>
      <c r="J768" s="29">
        <f>TRUNC(SUMIF(N767:N767, N766, J767:J767),0)</f>
        <v>0</v>
      </c>
      <c r="K768" s="26"/>
      <c r="L768" s="29">
        <f>F768+H768+J768</f>
        <v>0</v>
      </c>
      <c r="M768" s="23" t="s">
        <v>52</v>
      </c>
      <c r="N768" s="2" t="s">
        <v>97</v>
      </c>
      <c r="O768" s="2" t="s">
        <v>97</v>
      </c>
      <c r="P768" s="2" t="s">
        <v>52</v>
      </c>
      <c r="Q768" s="2" t="s">
        <v>52</v>
      </c>
      <c r="R768" s="2" t="s">
        <v>52</v>
      </c>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c r="AR768" s="3"/>
      <c r="AS768" s="3"/>
      <c r="AT768" s="3"/>
      <c r="AU768" s="3"/>
      <c r="AV768" s="2" t="s">
        <v>52</v>
      </c>
      <c r="AW768" s="2" t="s">
        <v>52</v>
      </c>
      <c r="AX768" s="2" t="s">
        <v>52</v>
      </c>
      <c r="AY768" s="2" t="s">
        <v>52</v>
      </c>
      <c r="AZ768" s="2" t="s">
        <v>52</v>
      </c>
    </row>
    <row r="769" spans="1:52" ht="30" customHeight="1" x14ac:dyDescent="0.3">
      <c r="A769" s="24"/>
      <c r="B769" s="24"/>
      <c r="C769" s="24"/>
      <c r="D769" s="24"/>
      <c r="E769" s="26"/>
      <c r="F769" s="29"/>
      <c r="G769" s="26"/>
      <c r="H769" s="29"/>
      <c r="I769" s="26"/>
      <c r="J769" s="29"/>
      <c r="K769" s="26"/>
      <c r="L769" s="29"/>
      <c r="M769" s="24"/>
    </row>
    <row r="770" spans="1:52" ht="30" customHeight="1" x14ac:dyDescent="0.3">
      <c r="A770" s="20" t="s">
        <v>2072</v>
      </c>
      <c r="B770" s="21"/>
      <c r="C770" s="21"/>
      <c r="D770" s="21"/>
      <c r="E770" s="25"/>
      <c r="F770" s="28"/>
      <c r="G770" s="25"/>
      <c r="H770" s="28"/>
      <c r="I770" s="25"/>
      <c r="J770" s="28"/>
      <c r="K770" s="25"/>
      <c r="L770" s="28"/>
      <c r="M770" s="22"/>
      <c r="N770" s="1" t="s">
        <v>807</v>
      </c>
    </row>
    <row r="771" spans="1:52" ht="30" customHeight="1" x14ac:dyDescent="0.3">
      <c r="A771" s="23" t="s">
        <v>2074</v>
      </c>
      <c r="B771" s="23" t="s">
        <v>987</v>
      </c>
      <c r="C771" s="23" t="s">
        <v>988</v>
      </c>
      <c r="D771" s="24">
        <v>4.1000000000000002E-2</v>
      </c>
      <c r="E771" s="26">
        <f>단가대비표!O158</f>
        <v>0</v>
      </c>
      <c r="F771" s="29">
        <f>TRUNC(E771*D771,1)</f>
        <v>0</v>
      </c>
      <c r="G771" s="26">
        <f>단가대비표!P158</f>
        <v>0</v>
      </c>
      <c r="H771" s="29">
        <f>TRUNC(G771*D771,1)</f>
        <v>0</v>
      </c>
      <c r="I771" s="26">
        <f>단가대비표!V158</f>
        <v>0</v>
      </c>
      <c r="J771" s="29">
        <f>TRUNC(I771*D771,1)</f>
        <v>0</v>
      </c>
      <c r="K771" s="26">
        <f t="shared" ref="K771:L773" si="121">TRUNC(E771+G771+I771,1)</f>
        <v>0</v>
      </c>
      <c r="L771" s="29">
        <f t="shared" si="121"/>
        <v>0</v>
      </c>
      <c r="M771" s="23" t="s">
        <v>2075</v>
      </c>
      <c r="N771" s="2" t="s">
        <v>807</v>
      </c>
      <c r="O771" s="2" t="s">
        <v>2076</v>
      </c>
      <c r="P771" s="2" t="s">
        <v>66</v>
      </c>
      <c r="Q771" s="2" t="s">
        <v>66</v>
      </c>
      <c r="R771" s="2" t="s">
        <v>65</v>
      </c>
      <c r="S771" s="3"/>
      <c r="T771" s="3"/>
      <c r="U771" s="3"/>
      <c r="V771" s="3">
        <v>1</v>
      </c>
      <c r="W771" s="3"/>
      <c r="X771" s="3"/>
      <c r="Y771" s="3"/>
      <c r="Z771" s="3"/>
      <c r="AA771" s="3"/>
      <c r="AB771" s="3"/>
      <c r="AC771" s="3"/>
      <c r="AD771" s="3"/>
      <c r="AE771" s="3"/>
      <c r="AF771" s="3"/>
      <c r="AG771" s="3"/>
      <c r="AH771" s="3"/>
      <c r="AI771" s="3"/>
      <c r="AJ771" s="3"/>
      <c r="AK771" s="3"/>
      <c r="AL771" s="3"/>
      <c r="AM771" s="3"/>
      <c r="AN771" s="3"/>
      <c r="AO771" s="3"/>
      <c r="AP771" s="3"/>
      <c r="AQ771" s="3"/>
      <c r="AR771" s="3"/>
      <c r="AS771" s="3"/>
      <c r="AT771" s="3"/>
      <c r="AU771" s="3"/>
      <c r="AV771" s="2" t="s">
        <v>52</v>
      </c>
      <c r="AW771" s="2" t="s">
        <v>2077</v>
      </c>
      <c r="AX771" s="2" t="s">
        <v>52</v>
      </c>
      <c r="AY771" s="2" t="s">
        <v>52</v>
      </c>
      <c r="AZ771" s="2" t="s">
        <v>52</v>
      </c>
    </row>
    <row r="772" spans="1:52" ht="30" customHeight="1" x14ac:dyDescent="0.3">
      <c r="A772" s="23" t="s">
        <v>992</v>
      </c>
      <c r="B772" s="23" t="s">
        <v>987</v>
      </c>
      <c r="C772" s="23" t="s">
        <v>988</v>
      </c>
      <c r="D772" s="24">
        <v>2.7E-2</v>
      </c>
      <c r="E772" s="26">
        <f>단가대비표!O147</f>
        <v>0</v>
      </c>
      <c r="F772" s="29">
        <f>TRUNC(E772*D772,1)</f>
        <v>0</v>
      </c>
      <c r="G772" s="26">
        <f>단가대비표!P147</f>
        <v>0</v>
      </c>
      <c r="H772" s="29">
        <f>TRUNC(G772*D772,1)</f>
        <v>0</v>
      </c>
      <c r="I772" s="26">
        <f>단가대비표!V147</f>
        <v>0</v>
      </c>
      <c r="J772" s="29">
        <f>TRUNC(I772*D772,1)</f>
        <v>0</v>
      </c>
      <c r="K772" s="26">
        <f t="shared" si="121"/>
        <v>0</v>
      </c>
      <c r="L772" s="29">
        <f t="shared" si="121"/>
        <v>0</v>
      </c>
      <c r="M772" s="23" t="s">
        <v>993</v>
      </c>
      <c r="N772" s="2" t="s">
        <v>807</v>
      </c>
      <c r="O772" s="2" t="s">
        <v>994</v>
      </c>
      <c r="P772" s="2" t="s">
        <v>66</v>
      </c>
      <c r="Q772" s="2" t="s">
        <v>66</v>
      </c>
      <c r="R772" s="2" t="s">
        <v>65</v>
      </c>
      <c r="S772" s="3"/>
      <c r="T772" s="3"/>
      <c r="U772" s="3"/>
      <c r="V772" s="3">
        <v>1</v>
      </c>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c r="AU772" s="3"/>
      <c r="AV772" s="2" t="s">
        <v>52</v>
      </c>
      <c r="AW772" s="2" t="s">
        <v>2078</v>
      </c>
      <c r="AX772" s="2" t="s">
        <v>52</v>
      </c>
      <c r="AY772" s="2" t="s">
        <v>52</v>
      </c>
      <c r="AZ772" s="2" t="s">
        <v>52</v>
      </c>
    </row>
    <row r="773" spans="1:52" ht="30" customHeight="1" x14ac:dyDescent="0.3">
      <c r="A773" s="23" t="s">
        <v>1557</v>
      </c>
      <c r="B773" s="23" t="s">
        <v>2079</v>
      </c>
      <c r="C773" s="23" t="s">
        <v>949</v>
      </c>
      <c r="D773" s="24">
        <v>1</v>
      </c>
      <c r="E773" s="26">
        <v>0</v>
      </c>
      <c r="F773" s="29">
        <f>TRUNC(E773*D773,1)</f>
        <v>0</v>
      </c>
      <c r="G773" s="26">
        <v>0</v>
      </c>
      <c r="H773" s="29">
        <f>TRUNC(G773*D773,1)</f>
        <v>0</v>
      </c>
      <c r="I773" s="26">
        <f>TRUNC(SUMIF(V771:V773, RIGHTB(O773, 1), H771:H773)*U773, 2)</f>
        <v>0</v>
      </c>
      <c r="J773" s="29">
        <f>TRUNC(I773*D773,1)</f>
        <v>0</v>
      </c>
      <c r="K773" s="26">
        <f t="shared" si="121"/>
        <v>0</v>
      </c>
      <c r="L773" s="29">
        <f t="shared" si="121"/>
        <v>0</v>
      </c>
      <c r="M773" s="23" t="s">
        <v>52</v>
      </c>
      <c r="N773" s="2" t="s">
        <v>807</v>
      </c>
      <c r="O773" s="2" t="s">
        <v>1360</v>
      </c>
      <c r="P773" s="2" t="s">
        <v>66</v>
      </c>
      <c r="Q773" s="2" t="s">
        <v>66</v>
      </c>
      <c r="R773" s="2" t="s">
        <v>66</v>
      </c>
      <c r="S773" s="3">
        <v>1</v>
      </c>
      <c r="T773" s="3">
        <v>2</v>
      </c>
      <c r="U773" s="3">
        <v>0.06</v>
      </c>
      <c r="V773" s="3"/>
      <c r="W773" s="3"/>
      <c r="X773" s="3"/>
      <c r="Y773" s="3"/>
      <c r="Z773" s="3"/>
      <c r="AA773" s="3"/>
      <c r="AB773" s="3"/>
      <c r="AC773" s="3"/>
      <c r="AD773" s="3"/>
      <c r="AE773" s="3"/>
      <c r="AF773" s="3"/>
      <c r="AG773" s="3"/>
      <c r="AH773" s="3"/>
      <c r="AI773" s="3"/>
      <c r="AJ773" s="3"/>
      <c r="AK773" s="3"/>
      <c r="AL773" s="3"/>
      <c r="AM773" s="3"/>
      <c r="AN773" s="3"/>
      <c r="AO773" s="3"/>
      <c r="AP773" s="3"/>
      <c r="AQ773" s="3"/>
      <c r="AR773" s="3"/>
      <c r="AS773" s="3"/>
      <c r="AT773" s="3"/>
      <c r="AU773" s="3"/>
      <c r="AV773" s="2" t="s">
        <v>52</v>
      </c>
      <c r="AW773" s="2" t="s">
        <v>2080</v>
      </c>
      <c r="AX773" s="2" t="s">
        <v>52</v>
      </c>
      <c r="AY773" s="2" t="s">
        <v>52</v>
      </c>
      <c r="AZ773" s="2" t="s">
        <v>52</v>
      </c>
    </row>
    <row r="774" spans="1:52" ht="30" customHeight="1" x14ac:dyDescent="0.3">
      <c r="A774" s="23" t="s">
        <v>979</v>
      </c>
      <c r="B774" s="23" t="s">
        <v>52</v>
      </c>
      <c r="C774" s="23" t="s">
        <v>52</v>
      </c>
      <c r="D774" s="24"/>
      <c r="E774" s="26"/>
      <c r="F774" s="29">
        <f>TRUNC(SUMIF(N771:N773, N770, F771:F773),0)</f>
        <v>0</v>
      </c>
      <c r="G774" s="26"/>
      <c r="H774" s="29">
        <f>TRUNC(SUMIF(N771:N773, N770, H771:H773),0)</f>
        <v>0</v>
      </c>
      <c r="I774" s="26"/>
      <c r="J774" s="29">
        <f>TRUNC(SUMIF(N771:N773, N770, J771:J773),0)</f>
        <v>0</v>
      </c>
      <c r="K774" s="26"/>
      <c r="L774" s="29">
        <f>F774+H774+J774</f>
        <v>0</v>
      </c>
      <c r="M774" s="23" t="s">
        <v>52</v>
      </c>
      <c r="N774" s="2" t="s">
        <v>97</v>
      </c>
      <c r="O774" s="2" t="s">
        <v>97</v>
      </c>
      <c r="P774" s="2" t="s">
        <v>52</v>
      </c>
      <c r="Q774" s="2" t="s">
        <v>52</v>
      </c>
      <c r="R774" s="2" t="s">
        <v>52</v>
      </c>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3"/>
      <c r="AS774" s="3"/>
      <c r="AT774" s="3"/>
      <c r="AU774" s="3"/>
      <c r="AV774" s="2" t="s">
        <v>52</v>
      </c>
      <c r="AW774" s="2" t="s">
        <v>52</v>
      </c>
      <c r="AX774" s="2" t="s">
        <v>52</v>
      </c>
      <c r="AY774" s="2" t="s">
        <v>52</v>
      </c>
      <c r="AZ774" s="2" t="s">
        <v>52</v>
      </c>
    </row>
    <row r="775" spans="1:52" ht="30" customHeight="1" x14ac:dyDescent="0.3">
      <c r="A775" s="24"/>
      <c r="B775" s="24"/>
      <c r="C775" s="24"/>
      <c r="D775" s="24"/>
      <c r="E775" s="26"/>
      <c r="F775" s="29"/>
      <c r="G775" s="26"/>
      <c r="H775" s="29"/>
      <c r="I775" s="26"/>
      <c r="J775" s="29"/>
      <c r="K775" s="26"/>
      <c r="L775" s="29"/>
      <c r="M775" s="24"/>
    </row>
    <row r="776" spans="1:52" ht="30" customHeight="1" x14ac:dyDescent="0.3">
      <c r="A776" s="20" t="s">
        <v>2081</v>
      </c>
      <c r="B776" s="21"/>
      <c r="C776" s="21"/>
      <c r="D776" s="21"/>
      <c r="E776" s="25"/>
      <c r="F776" s="28"/>
      <c r="G776" s="25"/>
      <c r="H776" s="28"/>
      <c r="I776" s="25"/>
      <c r="J776" s="28"/>
      <c r="K776" s="25"/>
      <c r="L776" s="28"/>
      <c r="M776" s="22"/>
      <c r="N776" s="1" t="s">
        <v>811</v>
      </c>
    </row>
    <row r="777" spans="1:52" ht="30" customHeight="1" x14ac:dyDescent="0.3">
      <c r="A777" s="23" t="s">
        <v>2074</v>
      </c>
      <c r="B777" s="23" t="s">
        <v>987</v>
      </c>
      <c r="C777" s="23" t="s">
        <v>988</v>
      </c>
      <c r="D777" s="24">
        <v>4.1000000000000002E-2</v>
      </c>
      <c r="E777" s="26">
        <f>단가대비표!O158</f>
        <v>0</v>
      </c>
      <c r="F777" s="29">
        <f>TRUNC(E777*D777,1)</f>
        <v>0</v>
      </c>
      <c r="G777" s="26">
        <f>단가대비표!P158</f>
        <v>0</v>
      </c>
      <c r="H777" s="29">
        <f>TRUNC(G777*D777,1)</f>
        <v>0</v>
      </c>
      <c r="I777" s="26">
        <f>단가대비표!V158</f>
        <v>0</v>
      </c>
      <c r="J777" s="29">
        <f>TRUNC(I777*D777,1)</f>
        <v>0</v>
      </c>
      <c r="K777" s="26">
        <f t="shared" ref="K777:L779" si="122">TRUNC(E777+G777+I777,1)</f>
        <v>0</v>
      </c>
      <c r="L777" s="29">
        <f t="shared" si="122"/>
        <v>0</v>
      </c>
      <c r="M777" s="23" t="s">
        <v>2075</v>
      </c>
      <c r="N777" s="2" t="s">
        <v>811</v>
      </c>
      <c r="O777" s="2" t="s">
        <v>2076</v>
      </c>
      <c r="P777" s="2" t="s">
        <v>66</v>
      </c>
      <c r="Q777" s="2" t="s">
        <v>66</v>
      </c>
      <c r="R777" s="2" t="s">
        <v>65</v>
      </c>
      <c r="S777" s="3"/>
      <c r="T777" s="3"/>
      <c r="U777" s="3"/>
      <c r="V777" s="3">
        <v>1</v>
      </c>
      <c r="W777" s="3"/>
      <c r="X777" s="3"/>
      <c r="Y777" s="3"/>
      <c r="Z777" s="3"/>
      <c r="AA777" s="3"/>
      <c r="AB777" s="3"/>
      <c r="AC777" s="3"/>
      <c r="AD777" s="3"/>
      <c r="AE777" s="3"/>
      <c r="AF777" s="3"/>
      <c r="AG777" s="3"/>
      <c r="AH777" s="3"/>
      <c r="AI777" s="3"/>
      <c r="AJ777" s="3"/>
      <c r="AK777" s="3"/>
      <c r="AL777" s="3"/>
      <c r="AM777" s="3"/>
      <c r="AN777" s="3"/>
      <c r="AO777" s="3"/>
      <c r="AP777" s="3"/>
      <c r="AQ777" s="3"/>
      <c r="AR777" s="3"/>
      <c r="AS777" s="3"/>
      <c r="AT777" s="3"/>
      <c r="AU777" s="3"/>
      <c r="AV777" s="2" t="s">
        <v>52</v>
      </c>
      <c r="AW777" s="2" t="s">
        <v>2082</v>
      </c>
      <c r="AX777" s="2" t="s">
        <v>52</v>
      </c>
      <c r="AY777" s="2" t="s">
        <v>52</v>
      </c>
      <c r="AZ777" s="2" t="s">
        <v>52</v>
      </c>
    </row>
    <row r="778" spans="1:52" ht="30" customHeight="1" x14ac:dyDescent="0.3">
      <c r="A778" s="23" t="s">
        <v>992</v>
      </c>
      <c r="B778" s="23" t="s">
        <v>987</v>
      </c>
      <c r="C778" s="23" t="s">
        <v>988</v>
      </c>
      <c r="D778" s="24">
        <v>2.7E-2</v>
      </c>
      <c r="E778" s="26">
        <f>단가대비표!O147</f>
        <v>0</v>
      </c>
      <c r="F778" s="29">
        <f>TRUNC(E778*D778,1)</f>
        <v>0</v>
      </c>
      <c r="G778" s="26">
        <f>단가대비표!P147</f>
        <v>0</v>
      </c>
      <c r="H778" s="29">
        <f>TRUNC(G778*D778,1)</f>
        <v>0</v>
      </c>
      <c r="I778" s="26">
        <f>단가대비표!V147</f>
        <v>0</v>
      </c>
      <c r="J778" s="29">
        <f>TRUNC(I778*D778,1)</f>
        <v>0</v>
      </c>
      <c r="K778" s="26">
        <f t="shared" si="122"/>
        <v>0</v>
      </c>
      <c r="L778" s="29">
        <f t="shared" si="122"/>
        <v>0</v>
      </c>
      <c r="M778" s="23" t="s">
        <v>993</v>
      </c>
      <c r="N778" s="2" t="s">
        <v>811</v>
      </c>
      <c r="O778" s="2" t="s">
        <v>994</v>
      </c>
      <c r="P778" s="2" t="s">
        <v>66</v>
      </c>
      <c r="Q778" s="2" t="s">
        <v>66</v>
      </c>
      <c r="R778" s="2" t="s">
        <v>65</v>
      </c>
      <c r="S778" s="3"/>
      <c r="T778" s="3"/>
      <c r="U778" s="3"/>
      <c r="V778" s="3">
        <v>1</v>
      </c>
      <c r="W778" s="3"/>
      <c r="X778" s="3"/>
      <c r="Y778" s="3"/>
      <c r="Z778" s="3"/>
      <c r="AA778" s="3"/>
      <c r="AB778" s="3"/>
      <c r="AC778" s="3"/>
      <c r="AD778" s="3"/>
      <c r="AE778" s="3"/>
      <c r="AF778" s="3"/>
      <c r="AG778" s="3"/>
      <c r="AH778" s="3"/>
      <c r="AI778" s="3"/>
      <c r="AJ778" s="3"/>
      <c r="AK778" s="3"/>
      <c r="AL778" s="3"/>
      <c r="AM778" s="3"/>
      <c r="AN778" s="3"/>
      <c r="AO778" s="3"/>
      <c r="AP778" s="3"/>
      <c r="AQ778" s="3"/>
      <c r="AR778" s="3"/>
      <c r="AS778" s="3"/>
      <c r="AT778" s="3"/>
      <c r="AU778" s="3"/>
      <c r="AV778" s="2" t="s">
        <v>52</v>
      </c>
      <c r="AW778" s="2" t="s">
        <v>2083</v>
      </c>
      <c r="AX778" s="2" t="s">
        <v>52</v>
      </c>
      <c r="AY778" s="2" t="s">
        <v>52</v>
      </c>
      <c r="AZ778" s="2" t="s">
        <v>52</v>
      </c>
    </row>
    <row r="779" spans="1:52" ht="30" customHeight="1" x14ac:dyDescent="0.3">
      <c r="A779" s="23" t="s">
        <v>1557</v>
      </c>
      <c r="B779" s="23" t="s">
        <v>2079</v>
      </c>
      <c r="C779" s="23" t="s">
        <v>949</v>
      </c>
      <c r="D779" s="24">
        <v>1</v>
      </c>
      <c r="E779" s="26">
        <v>0</v>
      </c>
      <c r="F779" s="29">
        <f>TRUNC(E779*D779,1)</f>
        <v>0</v>
      </c>
      <c r="G779" s="26">
        <v>0</v>
      </c>
      <c r="H779" s="29">
        <f>TRUNC(G779*D779,1)</f>
        <v>0</v>
      </c>
      <c r="I779" s="26">
        <f>TRUNC(SUMIF(V777:V779, RIGHTB(O779, 1), H777:H779)*U779, 2)</f>
        <v>0</v>
      </c>
      <c r="J779" s="29">
        <f>TRUNC(I779*D779,1)</f>
        <v>0</v>
      </c>
      <c r="K779" s="26">
        <f t="shared" si="122"/>
        <v>0</v>
      </c>
      <c r="L779" s="29">
        <f t="shared" si="122"/>
        <v>0</v>
      </c>
      <c r="M779" s="23" t="s">
        <v>52</v>
      </c>
      <c r="N779" s="2" t="s">
        <v>811</v>
      </c>
      <c r="O779" s="2" t="s">
        <v>1360</v>
      </c>
      <c r="P779" s="2" t="s">
        <v>66</v>
      </c>
      <c r="Q779" s="2" t="s">
        <v>66</v>
      </c>
      <c r="R779" s="2" t="s">
        <v>66</v>
      </c>
      <c r="S779" s="3">
        <v>1</v>
      </c>
      <c r="T779" s="3">
        <v>2</v>
      </c>
      <c r="U779" s="3">
        <v>0.06</v>
      </c>
      <c r="V779" s="3"/>
      <c r="W779" s="3"/>
      <c r="X779" s="3"/>
      <c r="Y779" s="3"/>
      <c r="Z779" s="3"/>
      <c r="AA779" s="3"/>
      <c r="AB779" s="3"/>
      <c r="AC779" s="3"/>
      <c r="AD779" s="3"/>
      <c r="AE779" s="3"/>
      <c r="AF779" s="3"/>
      <c r="AG779" s="3"/>
      <c r="AH779" s="3"/>
      <c r="AI779" s="3"/>
      <c r="AJ779" s="3"/>
      <c r="AK779" s="3"/>
      <c r="AL779" s="3"/>
      <c r="AM779" s="3"/>
      <c r="AN779" s="3"/>
      <c r="AO779" s="3"/>
      <c r="AP779" s="3"/>
      <c r="AQ779" s="3"/>
      <c r="AR779" s="3"/>
      <c r="AS779" s="3"/>
      <c r="AT779" s="3"/>
      <c r="AU779" s="3"/>
      <c r="AV779" s="2" t="s">
        <v>52</v>
      </c>
      <c r="AW779" s="2" t="s">
        <v>2084</v>
      </c>
      <c r="AX779" s="2" t="s">
        <v>52</v>
      </c>
      <c r="AY779" s="2" t="s">
        <v>52</v>
      </c>
      <c r="AZ779" s="2" t="s">
        <v>52</v>
      </c>
    </row>
    <row r="780" spans="1:52" ht="30" customHeight="1" x14ac:dyDescent="0.3">
      <c r="A780" s="23" t="s">
        <v>979</v>
      </c>
      <c r="B780" s="23" t="s">
        <v>52</v>
      </c>
      <c r="C780" s="23" t="s">
        <v>52</v>
      </c>
      <c r="D780" s="24"/>
      <c r="E780" s="26"/>
      <c r="F780" s="29">
        <f>TRUNC(SUMIF(N777:N779, N776, F777:F779),0)</f>
        <v>0</v>
      </c>
      <c r="G780" s="26"/>
      <c r="H780" s="29">
        <f>TRUNC(SUMIF(N777:N779, N776, H777:H779),0)</f>
        <v>0</v>
      </c>
      <c r="I780" s="26"/>
      <c r="J780" s="29">
        <f>TRUNC(SUMIF(N777:N779, N776, J777:J779),0)</f>
        <v>0</v>
      </c>
      <c r="K780" s="26"/>
      <c r="L780" s="29">
        <f>F780+H780+J780</f>
        <v>0</v>
      </c>
      <c r="M780" s="23" t="s">
        <v>52</v>
      </c>
      <c r="N780" s="2" t="s">
        <v>97</v>
      </c>
      <c r="O780" s="2" t="s">
        <v>97</v>
      </c>
      <c r="P780" s="2" t="s">
        <v>52</v>
      </c>
      <c r="Q780" s="2" t="s">
        <v>52</v>
      </c>
      <c r="R780" s="2" t="s">
        <v>52</v>
      </c>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c r="AR780" s="3"/>
      <c r="AS780" s="3"/>
      <c r="AT780" s="3"/>
      <c r="AU780" s="3"/>
      <c r="AV780" s="2" t="s">
        <v>52</v>
      </c>
      <c r="AW780" s="2" t="s">
        <v>52</v>
      </c>
      <c r="AX780" s="2" t="s">
        <v>52</v>
      </c>
      <c r="AY780" s="2" t="s">
        <v>52</v>
      </c>
      <c r="AZ780" s="2" t="s">
        <v>52</v>
      </c>
    </row>
    <row r="781" spans="1:52" ht="30" customHeight="1" x14ac:dyDescent="0.3">
      <c r="A781" s="24"/>
      <c r="B781" s="24"/>
      <c r="C781" s="24"/>
      <c r="D781" s="24"/>
      <c r="E781" s="26"/>
      <c r="F781" s="29"/>
      <c r="G781" s="26"/>
      <c r="H781" s="29"/>
      <c r="I781" s="26"/>
      <c r="J781" s="29"/>
      <c r="K781" s="26"/>
      <c r="L781" s="29"/>
      <c r="M781" s="24"/>
    </row>
    <row r="782" spans="1:52" ht="30" customHeight="1" x14ac:dyDescent="0.3">
      <c r="A782" s="20" t="s">
        <v>2085</v>
      </c>
      <c r="B782" s="21"/>
      <c r="C782" s="21"/>
      <c r="D782" s="21"/>
      <c r="E782" s="25"/>
      <c r="F782" s="28"/>
      <c r="G782" s="25"/>
      <c r="H782" s="28"/>
      <c r="I782" s="25"/>
      <c r="J782" s="28"/>
      <c r="K782" s="25"/>
      <c r="L782" s="28"/>
      <c r="M782" s="22"/>
      <c r="N782" s="1" t="s">
        <v>816</v>
      </c>
    </row>
    <row r="783" spans="1:52" ht="30" customHeight="1" x14ac:dyDescent="0.3">
      <c r="A783" s="23" t="s">
        <v>2086</v>
      </c>
      <c r="B783" s="23" t="s">
        <v>987</v>
      </c>
      <c r="C783" s="23" t="s">
        <v>988</v>
      </c>
      <c r="D783" s="24">
        <v>4.1000000000000002E-2</v>
      </c>
      <c r="E783" s="26">
        <f>단가대비표!O161</f>
        <v>0</v>
      </c>
      <c r="F783" s="29">
        <f>TRUNC(E783*D783,1)</f>
        <v>0</v>
      </c>
      <c r="G783" s="26">
        <f>단가대비표!P161</f>
        <v>0</v>
      </c>
      <c r="H783" s="29">
        <f>TRUNC(G783*D783,1)</f>
        <v>0</v>
      </c>
      <c r="I783" s="26">
        <f>단가대비표!V161</f>
        <v>0</v>
      </c>
      <c r="J783" s="29">
        <f>TRUNC(I783*D783,1)</f>
        <v>0</v>
      </c>
      <c r="K783" s="26">
        <f t="shared" ref="K783:L785" si="123">TRUNC(E783+G783+I783,1)</f>
        <v>0</v>
      </c>
      <c r="L783" s="29">
        <f t="shared" si="123"/>
        <v>0</v>
      </c>
      <c r="M783" s="23" t="s">
        <v>2087</v>
      </c>
      <c r="N783" s="2" t="s">
        <v>816</v>
      </c>
      <c r="O783" s="2" t="s">
        <v>2088</v>
      </c>
      <c r="P783" s="2" t="s">
        <v>66</v>
      </c>
      <c r="Q783" s="2" t="s">
        <v>66</v>
      </c>
      <c r="R783" s="2" t="s">
        <v>65</v>
      </c>
      <c r="S783" s="3"/>
      <c r="T783" s="3"/>
      <c r="U783" s="3"/>
      <c r="V783" s="3">
        <v>1</v>
      </c>
      <c r="W783" s="3"/>
      <c r="X783" s="3"/>
      <c r="Y783" s="3"/>
      <c r="Z783" s="3"/>
      <c r="AA783" s="3"/>
      <c r="AB783" s="3"/>
      <c r="AC783" s="3"/>
      <c r="AD783" s="3"/>
      <c r="AE783" s="3"/>
      <c r="AF783" s="3"/>
      <c r="AG783" s="3"/>
      <c r="AH783" s="3"/>
      <c r="AI783" s="3"/>
      <c r="AJ783" s="3"/>
      <c r="AK783" s="3"/>
      <c r="AL783" s="3"/>
      <c r="AM783" s="3"/>
      <c r="AN783" s="3"/>
      <c r="AO783" s="3"/>
      <c r="AP783" s="3"/>
      <c r="AQ783" s="3"/>
      <c r="AR783" s="3"/>
      <c r="AS783" s="3"/>
      <c r="AT783" s="3"/>
      <c r="AU783" s="3"/>
      <c r="AV783" s="2" t="s">
        <v>52</v>
      </c>
      <c r="AW783" s="2" t="s">
        <v>2089</v>
      </c>
      <c r="AX783" s="2" t="s">
        <v>52</v>
      </c>
      <c r="AY783" s="2" t="s">
        <v>52</v>
      </c>
      <c r="AZ783" s="2" t="s">
        <v>52</v>
      </c>
    </row>
    <row r="784" spans="1:52" ht="30" customHeight="1" x14ac:dyDescent="0.3">
      <c r="A784" s="23" t="s">
        <v>992</v>
      </c>
      <c r="B784" s="23" t="s">
        <v>987</v>
      </c>
      <c r="C784" s="23" t="s">
        <v>988</v>
      </c>
      <c r="D784" s="24">
        <v>2.7E-2</v>
      </c>
      <c r="E784" s="26">
        <f>단가대비표!O147</f>
        <v>0</v>
      </c>
      <c r="F784" s="29">
        <f>TRUNC(E784*D784,1)</f>
        <v>0</v>
      </c>
      <c r="G784" s="26">
        <f>단가대비표!P147</f>
        <v>0</v>
      </c>
      <c r="H784" s="29">
        <f>TRUNC(G784*D784,1)</f>
        <v>0</v>
      </c>
      <c r="I784" s="26">
        <f>단가대비표!V147</f>
        <v>0</v>
      </c>
      <c r="J784" s="29">
        <f>TRUNC(I784*D784,1)</f>
        <v>0</v>
      </c>
      <c r="K784" s="26">
        <f t="shared" si="123"/>
        <v>0</v>
      </c>
      <c r="L784" s="29">
        <f t="shared" si="123"/>
        <v>0</v>
      </c>
      <c r="M784" s="23" t="s">
        <v>993</v>
      </c>
      <c r="N784" s="2" t="s">
        <v>816</v>
      </c>
      <c r="O784" s="2" t="s">
        <v>994</v>
      </c>
      <c r="P784" s="2" t="s">
        <v>66</v>
      </c>
      <c r="Q784" s="2" t="s">
        <v>66</v>
      </c>
      <c r="R784" s="2" t="s">
        <v>65</v>
      </c>
      <c r="S784" s="3"/>
      <c r="T784" s="3"/>
      <c r="U784" s="3"/>
      <c r="V784" s="3">
        <v>1</v>
      </c>
      <c r="W784" s="3"/>
      <c r="X784" s="3"/>
      <c r="Y784" s="3"/>
      <c r="Z784" s="3"/>
      <c r="AA784" s="3"/>
      <c r="AB784" s="3"/>
      <c r="AC784" s="3"/>
      <c r="AD784" s="3"/>
      <c r="AE784" s="3"/>
      <c r="AF784" s="3"/>
      <c r="AG784" s="3"/>
      <c r="AH784" s="3"/>
      <c r="AI784" s="3"/>
      <c r="AJ784" s="3"/>
      <c r="AK784" s="3"/>
      <c r="AL784" s="3"/>
      <c r="AM784" s="3"/>
      <c r="AN784" s="3"/>
      <c r="AO784" s="3"/>
      <c r="AP784" s="3"/>
      <c r="AQ784" s="3"/>
      <c r="AR784" s="3"/>
      <c r="AS784" s="3"/>
      <c r="AT784" s="3"/>
      <c r="AU784" s="3"/>
      <c r="AV784" s="2" t="s">
        <v>52</v>
      </c>
      <c r="AW784" s="2" t="s">
        <v>2090</v>
      </c>
      <c r="AX784" s="2" t="s">
        <v>52</v>
      </c>
      <c r="AY784" s="2" t="s">
        <v>52</v>
      </c>
      <c r="AZ784" s="2" t="s">
        <v>52</v>
      </c>
    </row>
    <row r="785" spans="1:52" ht="30" customHeight="1" x14ac:dyDescent="0.3">
      <c r="A785" s="23" t="s">
        <v>1557</v>
      </c>
      <c r="B785" s="23" t="s">
        <v>2079</v>
      </c>
      <c r="C785" s="23" t="s">
        <v>949</v>
      </c>
      <c r="D785" s="24">
        <v>1</v>
      </c>
      <c r="E785" s="26">
        <v>0</v>
      </c>
      <c r="F785" s="29">
        <f>TRUNC(E785*D785,1)</f>
        <v>0</v>
      </c>
      <c r="G785" s="26">
        <v>0</v>
      </c>
      <c r="H785" s="29">
        <f>TRUNC(G785*D785,1)</f>
        <v>0</v>
      </c>
      <c r="I785" s="26">
        <f>TRUNC(SUMIF(V783:V785, RIGHTB(O785, 1), H783:H785)*U785, 2)</f>
        <v>0</v>
      </c>
      <c r="J785" s="29">
        <f>TRUNC(I785*D785,1)</f>
        <v>0</v>
      </c>
      <c r="K785" s="26">
        <f t="shared" si="123"/>
        <v>0</v>
      </c>
      <c r="L785" s="29">
        <f t="shared" si="123"/>
        <v>0</v>
      </c>
      <c r="M785" s="23" t="s">
        <v>52</v>
      </c>
      <c r="N785" s="2" t="s">
        <v>816</v>
      </c>
      <c r="O785" s="2" t="s">
        <v>1360</v>
      </c>
      <c r="P785" s="2" t="s">
        <v>66</v>
      </c>
      <c r="Q785" s="2" t="s">
        <v>66</v>
      </c>
      <c r="R785" s="2" t="s">
        <v>66</v>
      </c>
      <c r="S785" s="3">
        <v>1</v>
      </c>
      <c r="T785" s="3">
        <v>2</v>
      </c>
      <c r="U785" s="3">
        <v>0.06</v>
      </c>
      <c r="V785" s="3"/>
      <c r="W785" s="3"/>
      <c r="X785" s="3"/>
      <c r="Y785" s="3"/>
      <c r="Z785" s="3"/>
      <c r="AA785" s="3"/>
      <c r="AB785" s="3"/>
      <c r="AC785" s="3"/>
      <c r="AD785" s="3"/>
      <c r="AE785" s="3"/>
      <c r="AF785" s="3"/>
      <c r="AG785" s="3"/>
      <c r="AH785" s="3"/>
      <c r="AI785" s="3"/>
      <c r="AJ785" s="3"/>
      <c r="AK785" s="3"/>
      <c r="AL785" s="3"/>
      <c r="AM785" s="3"/>
      <c r="AN785" s="3"/>
      <c r="AO785" s="3"/>
      <c r="AP785" s="3"/>
      <c r="AQ785" s="3"/>
      <c r="AR785" s="3"/>
      <c r="AS785" s="3"/>
      <c r="AT785" s="3"/>
      <c r="AU785" s="3"/>
      <c r="AV785" s="2" t="s">
        <v>52</v>
      </c>
      <c r="AW785" s="2" t="s">
        <v>2091</v>
      </c>
      <c r="AX785" s="2" t="s">
        <v>52</v>
      </c>
      <c r="AY785" s="2" t="s">
        <v>52</v>
      </c>
      <c r="AZ785" s="2" t="s">
        <v>52</v>
      </c>
    </row>
    <row r="786" spans="1:52" ht="30" customHeight="1" x14ac:dyDescent="0.3">
      <c r="A786" s="23" t="s">
        <v>979</v>
      </c>
      <c r="B786" s="23" t="s">
        <v>52</v>
      </c>
      <c r="C786" s="23" t="s">
        <v>52</v>
      </c>
      <c r="D786" s="24"/>
      <c r="E786" s="26"/>
      <c r="F786" s="29">
        <f>TRUNC(SUMIF(N783:N785, N782, F783:F785),0)</f>
        <v>0</v>
      </c>
      <c r="G786" s="26"/>
      <c r="H786" s="29">
        <f>TRUNC(SUMIF(N783:N785, N782, H783:H785),0)</f>
        <v>0</v>
      </c>
      <c r="I786" s="26"/>
      <c r="J786" s="29">
        <f>TRUNC(SUMIF(N783:N785, N782, J783:J785),0)</f>
        <v>0</v>
      </c>
      <c r="K786" s="26"/>
      <c r="L786" s="29">
        <f>F786+H786+J786</f>
        <v>0</v>
      </c>
      <c r="M786" s="23" t="s">
        <v>52</v>
      </c>
      <c r="N786" s="2" t="s">
        <v>97</v>
      </c>
      <c r="O786" s="2" t="s">
        <v>97</v>
      </c>
      <c r="P786" s="2" t="s">
        <v>52</v>
      </c>
      <c r="Q786" s="2" t="s">
        <v>52</v>
      </c>
      <c r="R786" s="2" t="s">
        <v>52</v>
      </c>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3"/>
      <c r="AS786" s="3"/>
      <c r="AT786" s="3"/>
      <c r="AU786" s="3"/>
      <c r="AV786" s="2" t="s">
        <v>52</v>
      </c>
      <c r="AW786" s="2" t="s">
        <v>52</v>
      </c>
      <c r="AX786" s="2" t="s">
        <v>52</v>
      </c>
      <c r="AY786" s="2" t="s">
        <v>52</v>
      </c>
      <c r="AZ786" s="2" t="s">
        <v>52</v>
      </c>
    </row>
    <row r="787" spans="1:52" ht="30" customHeight="1" x14ac:dyDescent="0.3">
      <c r="A787" s="24"/>
      <c r="B787" s="24"/>
      <c r="C787" s="24"/>
      <c r="D787" s="24"/>
      <c r="E787" s="26"/>
      <c r="F787" s="29"/>
      <c r="G787" s="26"/>
      <c r="H787" s="29"/>
      <c r="I787" s="26"/>
      <c r="J787" s="29"/>
      <c r="K787" s="26"/>
      <c r="L787" s="29"/>
      <c r="M787" s="24"/>
    </row>
    <row r="788" spans="1:52" ht="30" customHeight="1" x14ac:dyDescent="0.3">
      <c r="A788" s="20" t="s">
        <v>2092</v>
      </c>
      <c r="B788" s="21"/>
      <c r="C788" s="21"/>
      <c r="D788" s="21"/>
      <c r="E788" s="25"/>
      <c r="F788" s="28"/>
      <c r="G788" s="25"/>
      <c r="H788" s="28"/>
      <c r="I788" s="25"/>
      <c r="J788" s="28"/>
      <c r="K788" s="25"/>
      <c r="L788" s="28"/>
      <c r="M788" s="22"/>
      <c r="N788" s="1" t="s">
        <v>821</v>
      </c>
    </row>
    <row r="789" spans="1:52" ht="30" customHeight="1" x14ac:dyDescent="0.3">
      <c r="A789" s="23" t="s">
        <v>992</v>
      </c>
      <c r="B789" s="23" t="s">
        <v>987</v>
      </c>
      <c r="C789" s="23" t="s">
        <v>988</v>
      </c>
      <c r="D789" s="24">
        <v>0.03</v>
      </c>
      <c r="E789" s="26">
        <f>단가대비표!O147</f>
        <v>0</v>
      </c>
      <c r="F789" s="29">
        <f>TRUNC(E789*D789,1)</f>
        <v>0</v>
      </c>
      <c r="G789" s="26">
        <f>단가대비표!P147</f>
        <v>0</v>
      </c>
      <c r="H789" s="29">
        <f>TRUNC(G789*D789,1)</f>
        <v>0</v>
      </c>
      <c r="I789" s="26">
        <f>단가대비표!V147</f>
        <v>0</v>
      </c>
      <c r="J789" s="29">
        <f>TRUNC(I789*D789,1)</f>
        <v>0</v>
      </c>
      <c r="K789" s="26">
        <f>TRUNC(E789+G789+I789,1)</f>
        <v>0</v>
      </c>
      <c r="L789" s="29">
        <f>TRUNC(F789+H789+J789,1)</f>
        <v>0</v>
      </c>
      <c r="M789" s="23" t="s">
        <v>993</v>
      </c>
      <c r="N789" s="2" t="s">
        <v>821</v>
      </c>
      <c r="O789" s="2" t="s">
        <v>994</v>
      </c>
      <c r="P789" s="2" t="s">
        <v>66</v>
      </c>
      <c r="Q789" s="2" t="s">
        <v>66</v>
      </c>
      <c r="R789" s="2" t="s">
        <v>65</v>
      </c>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3"/>
      <c r="AS789" s="3"/>
      <c r="AT789" s="3"/>
      <c r="AU789" s="3"/>
      <c r="AV789" s="2" t="s">
        <v>52</v>
      </c>
      <c r="AW789" s="2" t="s">
        <v>2093</v>
      </c>
      <c r="AX789" s="2" t="s">
        <v>52</v>
      </c>
      <c r="AY789" s="2" t="s">
        <v>52</v>
      </c>
      <c r="AZ789" s="2" t="s">
        <v>52</v>
      </c>
    </row>
    <row r="790" spans="1:52" ht="30" customHeight="1" x14ac:dyDescent="0.3">
      <c r="A790" s="23" t="s">
        <v>979</v>
      </c>
      <c r="B790" s="23" t="s">
        <v>52</v>
      </c>
      <c r="C790" s="23" t="s">
        <v>52</v>
      </c>
      <c r="D790" s="24"/>
      <c r="E790" s="26"/>
      <c r="F790" s="29">
        <f>TRUNC(SUMIF(N789:N789, N788, F789:F789),0)</f>
        <v>0</v>
      </c>
      <c r="G790" s="26"/>
      <c r="H790" s="29">
        <f>TRUNC(SUMIF(N789:N789, N788, H789:H789),0)</f>
        <v>0</v>
      </c>
      <c r="I790" s="26"/>
      <c r="J790" s="29">
        <f>TRUNC(SUMIF(N789:N789, N788, J789:J789),0)</f>
        <v>0</v>
      </c>
      <c r="K790" s="26"/>
      <c r="L790" s="29">
        <f>F790+H790+J790</f>
        <v>0</v>
      </c>
      <c r="M790" s="23" t="s">
        <v>52</v>
      </c>
      <c r="N790" s="2" t="s">
        <v>97</v>
      </c>
      <c r="O790" s="2" t="s">
        <v>97</v>
      </c>
      <c r="P790" s="2" t="s">
        <v>52</v>
      </c>
      <c r="Q790" s="2" t="s">
        <v>52</v>
      </c>
      <c r="R790" s="2" t="s">
        <v>52</v>
      </c>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c r="AR790" s="3"/>
      <c r="AS790" s="3"/>
      <c r="AT790" s="3"/>
      <c r="AU790" s="3"/>
      <c r="AV790" s="2" t="s">
        <v>52</v>
      </c>
      <c r="AW790" s="2" t="s">
        <v>52</v>
      </c>
      <c r="AX790" s="2" t="s">
        <v>52</v>
      </c>
      <c r="AY790" s="2" t="s">
        <v>52</v>
      </c>
      <c r="AZ790" s="2" t="s">
        <v>52</v>
      </c>
    </row>
    <row r="791" spans="1:52" ht="30" customHeight="1" x14ac:dyDescent="0.3">
      <c r="A791" s="24"/>
      <c r="B791" s="24"/>
      <c r="C791" s="24"/>
      <c r="D791" s="24"/>
      <c r="E791" s="26"/>
      <c r="F791" s="29"/>
      <c r="G791" s="26"/>
      <c r="H791" s="29"/>
      <c r="I791" s="26"/>
      <c r="J791" s="29"/>
      <c r="K791" s="26"/>
      <c r="L791" s="29"/>
      <c r="M791" s="24"/>
    </row>
    <row r="792" spans="1:52" ht="30" customHeight="1" x14ac:dyDescent="0.3">
      <c r="A792" s="20" t="s">
        <v>2094</v>
      </c>
      <c r="B792" s="21"/>
      <c r="C792" s="21"/>
      <c r="D792" s="21"/>
      <c r="E792" s="25"/>
      <c r="F792" s="28"/>
      <c r="G792" s="25"/>
      <c r="H792" s="28"/>
      <c r="I792" s="25"/>
      <c r="J792" s="28"/>
      <c r="K792" s="25"/>
      <c r="L792" s="28"/>
      <c r="M792" s="22"/>
      <c r="N792" s="1" t="s">
        <v>825</v>
      </c>
    </row>
    <row r="793" spans="1:52" ht="30" customHeight="1" x14ac:dyDescent="0.3">
      <c r="A793" s="23" t="s">
        <v>992</v>
      </c>
      <c r="B793" s="23" t="s">
        <v>987</v>
      </c>
      <c r="C793" s="23" t="s">
        <v>988</v>
      </c>
      <c r="D793" s="24">
        <v>6.3E-2</v>
      </c>
      <c r="E793" s="26">
        <f>단가대비표!O147</f>
        <v>0</v>
      </c>
      <c r="F793" s="29">
        <f>TRUNC(E793*D793,1)</f>
        <v>0</v>
      </c>
      <c r="G793" s="26">
        <f>단가대비표!P147</f>
        <v>0</v>
      </c>
      <c r="H793" s="29">
        <f>TRUNC(G793*D793,1)</f>
        <v>0</v>
      </c>
      <c r="I793" s="26">
        <f>단가대비표!V147</f>
        <v>0</v>
      </c>
      <c r="J793" s="29">
        <f>TRUNC(I793*D793,1)</f>
        <v>0</v>
      </c>
      <c r="K793" s="26">
        <f>TRUNC(E793+G793+I793,1)</f>
        <v>0</v>
      </c>
      <c r="L793" s="29">
        <f>TRUNC(F793+H793+J793,1)</f>
        <v>0</v>
      </c>
      <c r="M793" s="23" t="s">
        <v>993</v>
      </c>
      <c r="N793" s="2" t="s">
        <v>825</v>
      </c>
      <c r="O793" s="2" t="s">
        <v>994</v>
      </c>
      <c r="P793" s="2" t="s">
        <v>66</v>
      </c>
      <c r="Q793" s="2" t="s">
        <v>66</v>
      </c>
      <c r="R793" s="2" t="s">
        <v>65</v>
      </c>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c r="AR793" s="3"/>
      <c r="AS793" s="3"/>
      <c r="AT793" s="3"/>
      <c r="AU793" s="3"/>
      <c r="AV793" s="2" t="s">
        <v>52</v>
      </c>
      <c r="AW793" s="2" t="s">
        <v>2095</v>
      </c>
      <c r="AX793" s="2" t="s">
        <v>52</v>
      </c>
      <c r="AY793" s="2" t="s">
        <v>52</v>
      </c>
      <c r="AZ793" s="2" t="s">
        <v>52</v>
      </c>
    </row>
    <row r="794" spans="1:52" ht="30" customHeight="1" x14ac:dyDescent="0.3">
      <c r="A794" s="23" t="s">
        <v>979</v>
      </c>
      <c r="B794" s="23" t="s">
        <v>52</v>
      </c>
      <c r="C794" s="23" t="s">
        <v>52</v>
      </c>
      <c r="D794" s="24"/>
      <c r="E794" s="26"/>
      <c r="F794" s="29">
        <f>TRUNC(SUMIF(N793:N793, N792, F793:F793),0)</f>
        <v>0</v>
      </c>
      <c r="G794" s="26"/>
      <c r="H794" s="29">
        <f>TRUNC(SUMIF(N793:N793, N792, H793:H793),0)</f>
        <v>0</v>
      </c>
      <c r="I794" s="26"/>
      <c r="J794" s="29">
        <f>TRUNC(SUMIF(N793:N793, N792, J793:J793),0)</f>
        <v>0</v>
      </c>
      <c r="K794" s="26"/>
      <c r="L794" s="29">
        <f>F794+H794+J794</f>
        <v>0</v>
      </c>
      <c r="M794" s="23" t="s">
        <v>52</v>
      </c>
      <c r="N794" s="2" t="s">
        <v>97</v>
      </c>
      <c r="O794" s="2" t="s">
        <v>97</v>
      </c>
      <c r="P794" s="2" t="s">
        <v>52</v>
      </c>
      <c r="Q794" s="2" t="s">
        <v>52</v>
      </c>
      <c r="R794" s="2" t="s">
        <v>52</v>
      </c>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c r="AR794" s="3"/>
      <c r="AS794" s="3"/>
      <c r="AT794" s="3"/>
      <c r="AU794" s="3"/>
      <c r="AV794" s="2" t="s">
        <v>52</v>
      </c>
      <c r="AW794" s="2" t="s">
        <v>52</v>
      </c>
      <c r="AX794" s="2" t="s">
        <v>52</v>
      </c>
      <c r="AY794" s="2" t="s">
        <v>52</v>
      </c>
      <c r="AZ794" s="2" t="s">
        <v>52</v>
      </c>
    </row>
    <row r="795" spans="1:52" ht="30" customHeight="1" x14ac:dyDescent="0.3">
      <c r="A795" s="24"/>
      <c r="B795" s="24"/>
      <c r="C795" s="24"/>
      <c r="D795" s="24"/>
      <c r="E795" s="26"/>
      <c r="F795" s="29"/>
      <c r="G795" s="26"/>
      <c r="H795" s="29"/>
      <c r="I795" s="26"/>
      <c r="J795" s="29"/>
      <c r="K795" s="26"/>
      <c r="L795" s="29"/>
      <c r="M795" s="24"/>
    </row>
    <row r="796" spans="1:52" ht="30" customHeight="1" x14ac:dyDescent="0.3">
      <c r="A796" s="20" t="s">
        <v>2096</v>
      </c>
      <c r="B796" s="21"/>
      <c r="C796" s="21"/>
      <c r="D796" s="21"/>
      <c r="E796" s="25"/>
      <c r="F796" s="28"/>
      <c r="G796" s="25"/>
      <c r="H796" s="28"/>
      <c r="I796" s="25"/>
      <c r="J796" s="28"/>
      <c r="K796" s="25"/>
      <c r="L796" s="28"/>
      <c r="M796" s="22"/>
      <c r="N796" s="1" t="s">
        <v>830</v>
      </c>
    </row>
    <row r="797" spans="1:52" ht="30" customHeight="1" x14ac:dyDescent="0.3">
      <c r="A797" s="23" t="s">
        <v>992</v>
      </c>
      <c r="B797" s="23" t="s">
        <v>987</v>
      </c>
      <c r="C797" s="23" t="s">
        <v>988</v>
      </c>
      <c r="D797" s="24">
        <v>7.0000000000000007E-2</v>
      </c>
      <c r="E797" s="26">
        <f>단가대비표!O147</f>
        <v>0</v>
      </c>
      <c r="F797" s="29">
        <f>TRUNC(E797*D797,1)</f>
        <v>0</v>
      </c>
      <c r="G797" s="26">
        <f>단가대비표!P147</f>
        <v>0</v>
      </c>
      <c r="H797" s="29">
        <f>TRUNC(G797*D797,1)</f>
        <v>0</v>
      </c>
      <c r="I797" s="26">
        <f>단가대비표!V147</f>
        <v>0</v>
      </c>
      <c r="J797" s="29">
        <f>TRUNC(I797*D797,1)</f>
        <v>0</v>
      </c>
      <c r="K797" s="26">
        <f>TRUNC(E797+G797+I797,1)</f>
        <v>0</v>
      </c>
      <c r="L797" s="29">
        <f>TRUNC(F797+H797+J797,1)</f>
        <v>0</v>
      </c>
      <c r="M797" s="23" t="s">
        <v>993</v>
      </c>
      <c r="N797" s="2" t="s">
        <v>830</v>
      </c>
      <c r="O797" s="2" t="s">
        <v>994</v>
      </c>
      <c r="P797" s="2" t="s">
        <v>66</v>
      </c>
      <c r="Q797" s="2" t="s">
        <v>66</v>
      </c>
      <c r="R797" s="2" t="s">
        <v>65</v>
      </c>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c r="AR797" s="3"/>
      <c r="AS797" s="3"/>
      <c r="AT797" s="3"/>
      <c r="AU797" s="3"/>
      <c r="AV797" s="2" t="s">
        <v>52</v>
      </c>
      <c r="AW797" s="2" t="s">
        <v>2097</v>
      </c>
      <c r="AX797" s="2" t="s">
        <v>52</v>
      </c>
      <c r="AY797" s="2" t="s">
        <v>52</v>
      </c>
      <c r="AZ797" s="2" t="s">
        <v>52</v>
      </c>
    </row>
    <row r="798" spans="1:52" ht="30" customHeight="1" x14ac:dyDescent="0.3">
      <c r="A798" s="23" t="s">
        <v>979</v>
      </c>
      <c r="B798" s="23" t="s">
        <v>52</v>
      </c>
      <c r="C798" s="23" t="s">
        <v>52</v>
      </c>
      <c r="D798" s="24"/>
      <c r="E798" s="26"/>
      <c r="F798" s="29">
        <f>TRUNC(SUMIF(N797:N797, N796, F797:F797),0)</f>
        <v>0</v>
      </c>
      <c r="G798" s="26"/>
      <c r="H798" s="29">
        <f>TRUNC(SUMIF(N797:N797, N796, H797:H797),0)</f>
        <v>0</v>
      </c>
      <c r="I798" s="26"/>
      <c r="J798" s="29">
        <f>TRUNC(SUMIF(N797:N797, N796, J797:J797),0)</f>
        <v>0</v>
      </c>
      <c r="K798" s="26"/>
      <c r="L798" s="29">
        <f>F798+H798+J798</f>
        <v>0</v>
      </c>
      <c r="M798" s="23" t="s">
        <v>52</v>
      </c>
      <c r="N798" s="2" t="s">
        <v>97</v>
      </c>
      <c r="O798" s="2" t="s">
        <v>97</v>
      </c>
      <c r="P798" s="2" t="s">
        <v>52</v>
      </c>
      <c r="Q798" s="2" t="s">
        <v>52</v>
      </c>
      <c r="R798" s="2" t="s">
        <v>52</v>
      </c>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3"/>
      <c r="AS798" s="3"/>
      <c r="AT798" s="3"/>
      <c r="AU798" s="3"/>
      <c r="AV798" s="2" t="s">
        <v>52</v>
      </c>
      <c r="AW798" s="2" t="s">
        <v>52</v>
      </c>
      <c r="AX798" s="2" t="s">
        <v>52</v>
      </c>
      <c r="AY798" s="2" t="s">
        <v>52</v>
      </c>
      <c r="AZ798" s="2" t="s">
        <v>52</v>
      </c>
    </row>
    <row r="799" spans="1:52" ht="30" customHeight="1" x14ac:dyDescent="0.3">
      <c r="A799" s="24"/>
      <c r="B799" s="24"/>
      <c r="C799" s="24"/>
      <c r="D799" s="24"/>
      <c r="E799" s="26"/>
      <c r="F799" s="29"/>
      <c r="G799" s="26"/>
      <c r="H799" s="29"/>
      <c r="I799" s="26"/>
      <c r="J799" s="29"/>
      <c r="K799" s="26"/>
      <c r="L799" s="29"/>
      <c r="M799" s="24"/>
    </row>
    <row r="800" spans="1:52" ht="30" customHeight="1" x14ac:dyDescent="0.3">
      <c r="A800" s="20" t="s">
        <v>2098</v>
      </c>
      <c r="B800" s="21"/>
      <c r="C800" s="21"/>
      <c r="D800" s="21"/>
      <c r="E800" s="25"/>
      <c r="F800" s="28"/>
      <c r="G800" s="25"/>
      <c r="H800" s="28"/>
      <c r="I800" s="25"/>
      <c r="J800" s="28"/>
      <c r="K800" s="25"/>
      <c r="L800" s="28"/>
      <c r="M800" s="22"/>
      <c r="N800" s="1" t="s">
        <v>834</v>
      </c>
    </row>
    <row r="801" spans="1:52" ht="30" customHeight="1" x14ac:dyDescent="0.3">
      <c r="A801" s="23" t="s">
        <v>992</v>
      </c>
      <c r="B801" s="23" t="s">
        <v>987</v>
      </c>
      <c r="C801" s="23" t="s">
        <v>988</v>
      </c>
      <c r="D801" s="24">
        <v>7.0000000000000007E-2</v>
      </c>
      <c r="E801" s="26">
        <f>단가대비표!O147</f>
        <v>0</v>
      </c>
      <c r="F801" s="29">
        <f>TRUNC(E801*D801,1)</f>
        <v>0</v>
      </c>
      <c r="G801" s="26">
        <f>단가대비표!P147</f>
        <v>0</v>
      </c>
      <c r="H801" s="29">
        <f>TRUNC(G801*D801,1)</f>
        <v>0</v>
      </c>
      <c r="I801" s="26">
        <f>단가대비표!V147</f>
        <v>0</v>
      </c>
      <c r="J801" s="29">
        <f>TRUNC(I801*D801,1)</f>
        <v>0</v>
      </c>
      <c r="K801" s="26">
        <f>TRUNC(E801+G801+I801,1)</f>
        <v>0</v>
      </c>
      <c r="L801" s="29">
        <f>TRUNC(F801+H801+J801,1)</f>
        <v>0</v>
      </c>
      <c r="M801" s="23" t="s">
        <v>993</v>
      </c>
      <c r="N801" s="2" t="s">
        <v>834</v>
      </c>
      <c r="O801" s="2" t="s">
        <v>994</v>
      </c>
      <c r="P801" s="2" t="s">
        <v>66</v>
      </c>
      <c r="Q801" s="2" t="s">
        <v>66</v>
      </c>
      <c r="R801" s="2" t="s">
        <v>65</v>
      </c>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c r="AR801" s="3"/>
      <c r="AS801" s="3"/>
      <c r="AT801" s="3"/>
      <c r="AU801" s="3"/>
      <c r="AV801" s="2" t="s">
        <v>52</v>
      </c>
      <c r="AW801" s="2" t="s">
        <v>2099</v>
      </c>
      <c r="AX801" s="2" t="s">
        <v>52</v>
      </c>
      <c r="AY801" s="2" t="s">
        <v>52</v>
      </c>
      <c r="AZ801" s="2" t="s">
        <v>52</v>
      </c>
    </row>
    <row r="802" spans="1:52" ht="30" customHeight="1" x14ac:dyDescent="0.3">
      <c r="A802" s="23" t="s">
        <v>979</v>
      </c>
      <c r="B802" s="23" t="s">
        <v>52</v>
      </c>
      <c r="C802" s="23" t="s">
        <v>52</v>
      </c>
      <c r="D802" s="24"/>
      <c r="E802" s="26"/>
      <c r="F802" s="29">
        <f>TRUNC(SUMIF(N801:N801, N800, F801:F801),0)</f>
        <v>0</v>
      </c>
      <c r="G802" s="26"/>
      <c r="H802" s="29">
        <f>TRUNC(SUMIF(N801:N801, N800, H801:H801),0)</f>
        <v>0</v>
      </c>
      <c r="I802" s="26"/>
      <c r="J802" s="29">
        <f>TRUNC(SUMIF(N801:N801, N800, J801:J801),0)</f>
        <v>0</v>
      </c>
      <c r="K802" s="26"/>
      <c r="L802" s="29">
        <f>F802+H802+J802</f>
        <v>0</v>
      </c>
      <c r="M802" s="23" t="s">
        <v>52</v>
      </c>
      <c r="N802" s="2" t="s">
        <v>97</v>
      </c>
      <c r="O802" s="2" t="s">
        <v>97</v>
      </c>
      <c r="P802" s="2" t="s">
        <v>52</v>
      </c>
      <c r="Q802" s="2" t="s">
        <v>52</v>
      </c>
      <c r="R802" s="2" t="s">
        <v>52</v>
      </c>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3"/>
      <c r="AS802" s="3"/>
      <c r="AT802" s="3"/>
      <c r="AU802" s="3"/>
      <c r="AV802" s="2" t="s">
        <v>52</v>
      </c>
      <c r="AW802" s="2" t="s">
        <v>52</v>
      </c>
      <c r="AX802" s="2" t="s">
        <v>52</v>
      </c>
      <c r="AY802" s="2" t="s">
        <v>52</v>
      </c>
      <c r="AZ802" s="2" t="s">
        <v>52</v>
      </c>
    </row>
    <row r="803" spans="1:52" ht="30" customHeight="1" x14ac:dyDescent="0.3">
      <c r="A803" s="24"/>
      <c r="B803" s="24"/>
      <c r="C803" s="24"/>
      <c r="D803" s="24"/>
      <c r="E803" s="26"/>
      <c r="F803" s="29"/>
      <c r="G803" s="26"/>
      <c r="H803" s="29"/>
      <c r="I803" s="26"/>
      <c r="J803" s="29"/>
      <c r="K803" s="26"/>
      <c r="L803" s="29"/>
      <c r="M803" s="24"/>
    </row>
    <row r="804" spans="1:52" ht="30" customHeight="1" x14ac:dyDescent="0.3">
      <c r="A804" s="20" t="s">
        <v>2100</v>
      </c>
      <c r="B804" s="21"/>
      <c r="C804" s="21"/>
      <c r="D804" s="21"/>
      <c r="E804" s="25"/>
      <c r="F804" s="28"/>
      <c r="G804" s="25"/>
      <c r="H804" s="28"/>
      <c r="I804" s="25"/>
      <c r="J804" s="28"/>
      <c r="K804" s="25"/>
      <c r="L804" s="28"/>
      <c r="M804" s="22"/>
      <c r="N804" s="1" t="s">
        <v>839</v>
      </c>
    </row>
    <row r="805" spans="1:52" ht="30" customHeight="1" x14ac:dyDescent="0.3">
      <c r="A805" s="23" t="s">
        <v>2101</v>
      </c>
      <c r="B805" s="23" t="s">
        <v>987</v>
      </c>
      <c r="C805" s="23" t="s">
        <v>988</v>
      </c>
      <c r="D805" s="24">
        <v>4.4999999999999998E-2</v>
      </c>
      <c r="E805" s="26">
        <f>단가대비표!O151</f>
        <v>0</v>
      </c>
      <c r="F805" s="29">
        <f>TRUNC(E805*D805,1)</f>
        <v>0</v>
      </c>
      <c r="G805" s="26">
        <f>단가대비표!P151</f>
        <v>0</v>
      </c>
      <c r="H805" s="29">
        <f>TRUNC(G805*D805,1)</f>
        <v>0</v>
      </c>
      <c r="I805" s="26">
        <f>단가대비표!V151</f>
        <v>0</v>
      </c>
      <c r="J805" s="29">
        <f>TRUNC(I805*D805,1)</f>
        <v>0</v>
      </c>
      <c r="K805" s="26">
        <f t="shared" ref="K805:L807" si="124">TRUNC(E805+G805+I805,1)</f>
        <v>0</v>
      </c>
      <c r="L805" s="29">
        <f t="shared" si="124"/>
        <v>0</v>
      </c>
      <c r="M805" s="23" t="s">
        <v>2102</v>
      </c>
      <c r="N805" s="2" t="s">
        <v>839</v>
      </c>
      <c r="O805" s="2" t="s">
        <v>2103</v>
      </c>
      <c r="P805" s="2" t="s">
        <v>66</v>
      </c>
      <c r="Q805" s="2" t="s">
        <v>66</v>
      </c>
      <c r="R805" s="2" t="s">
        <v>65</v>
      </c>
      <c r="S805" s="3"/>
      <c r="T805" s="3"/>
      <c r="U805" s="3"/>
      <c r="V805" s="3">
        <v>1</v>
      </c>
      <c r="W805" s="3"/>
      <c r="X805" s="3"/>
      <c r="Y805" s="3"/>
      <c r="Z805" s="3"/>
      <c r="AA805" s="3"/>
      <c r="AB805" s="3"/>
      <c r="AC805" s="3"/>
      <c r="AD805" s="3"/>
      <c r="AE805" s="3"/>
      <c r="AF805" s="3"/>
      <c r="AG805" s="3"/>
      <c r="AH805" s="3"/>
      <c r="AI805" s="3"/>
      <c r="AJ805" s="3"/>
      <c r="AK805" s="3"/>
      <c r="AL805" s="3"/>
      <c r="AM805" s="3"/>
      <c r="AN805" s="3"/>
      <c r="AO805" s="3"/>
      <c r="AP805" s="3"/>
      <c r="AQ805" s="3"/>
      <c r="AR805" s="3"/>
      <c r="AS805" s="3"/>
      <c r="AT805" s="3"/>
      <c r="AU805" s="3"/>
      <c r="AV805" s="2" t="s">
        <v>52</v>
      </c>
      <c r="AW805" s="2" t="s">
        <v>2104</v>
      </c>
      <c r="AX805" s="2" t="s">
        <v>52</v>
      </c>
      <c r="AY805" s="2" t="s">
        <v>52</v>
      </c>
      <c r="AZ805" s="2" t="s">
        <v>52</v>
      </c>
    </row>
    <row r="806" spans="1:52" ht="30" customHeight="1" x14ac:dyDescent="0.3">
      <c r="A806" s="23" t="s">
        <v>992</v>
      </c>
      <c r="B806" s="23" t="s">
        <v>987</v>
      </c>
      <c r="C806" s="23" t="s">
        <v>988</v>
      </c>
      <c r="D806" s="24">
        <v>4.4999999999999998E-2</v>
      </c>
      <c r="E806" s="26">
        <f>단가대비표!O147</f>
        <v>0</v>
      </c>
      <c r="F806" s="29">
        <f>TRUNC(E806*D806,1)</f>
        <v>0</v>
      </c>
      <c r="G806" s="26">
        <f>단가대비표!P147</f>
        <v>0</v>
      </c>
      <c r="H806" s="29">
        <f>TRUNC(G806*D806,1)</f>
        <v>0</v>
      </c>
      <c r="I806" s="26">
        <f>단가대비표!V147</f>
        <v>0</v>
      </c>
      <c r="J806" s="29">
        <f>TRUNC(I806*D806,1)</f>
        <v>0</v>
      </c>
      <c r="K806" s="26">
        <f t="shared" si="124"/>
        <v>0</v>
      </c>
      <c r="L806" s="29">
        <f t="shared" si="124"/>
        <v>0</v>
      </c>
      <c r="M806" s="23" t="s">
        <v>993</v>
      </c>
      <c r="N806" s="2" t="s">
        <v>839</v>
      </c>
      <c r="O806" s="2" t="s">
        <v>994</v>
      </c>
      <c r="P806" s="2" t="s">
        <v>66</v>
      </c>
      <c r="Q806" s="2" t="s">
        <v>66</v>
      </c>
      <c r="R806" s="2" t="s">
        <v>65</v>
      </c>
      <c r="S806" s="3"/>
      <c r="T806" s="3"/>
      <c r="U806" s="3"/>
      <c r="V806" s="3">
        <v>1</v>
      </c>
      <c r="W806" s="3"/>
      <c r="X806" s="3"/>
      <c r="Y806" s="3"/>
      <c r="Z806" s="3"/>
      <c r="AA806" s="3"/>
      <c r="AB806" s="3"/>
      <c r="AC806" s="3"/>
      <c r="AD806" s="3"/>
      <c r="AE806" s="3"/>
      <c r="AF806" s="3"/>
      <c r="AG806" s="3"/>
      <c r="AH806" s="3"/>
      <c r="AI806" s="3"/>
      <c r="AJ806" s="3"/>
      <c r="AK806" s="3"/>
      <c r="AL806" s="3"/>
      <c r="AM806" s="3"/>
      <c r="AN806" s="3"/>
      <c r="AO806" s="3"/>
      <c r="AP806" s="3"/>
      <c r="AQ806" s="3"/>
      <c r="AR806" s="3"/>
      <c r="AS806" s="3"/>
      <c r="AT806" s="3"/>
      <c r="AU806" s="3"/>
      <c r="AV806" s="2" t="s">
        <v>52</v>
      </c>
      <c r="AW806" s="2" t="s">
        <v>2105</v>
      </c>
      <c r="AX806" s="2" t="s">
        <v>52</v>
      </c>
      <c r="AY806" s="2" t="s">
        <v>52</v>
      </c>
      <c r="AZ806" s="2" t="s">
        <v>52</v>
      </c>
    </row>
    <row r="807" spans="1:52" ht="30" customHeight="1" x14ac:dyDescent="0.3">
      <c r="A807" s="23" t="s">
        <v>1394</v>
      </c>
      <c r="B807" s="23" t="s">
        <v>2021</v>
      </c>
      <c r="C807" s="23" t="s">
        <v>949</v>
      </c>
      <c r="D807" s="24">
        <v>1</v>
      </c>
      <c r="E807" s="26">
        <f>TRUNC(SUMIF(V805:V807, RIGHTB(O807, 1), H805:H807)*U807, 2)</f>
        <v>0</v>
      </c>
      <c r="F807" s="29">
        <f>TRUNC(E807*D807,1)</f>
        <v>0</v>
      </c>
      <c r="G807" s="26">
        <v>0</v>
      </c>
      <c r="H807" s="29">
        <f>TRUNC(G807*D807,1)</f>
        <v>0</v>
      </c>
      <c r="I807" s="26">
        <v>0</v>
      </c>
      <c r="J807" s="29">
        <f>TRUNC(I807*D807,1)</f>
        <v>0</v>
      </c>
      <c r="K807" s="26">
        <f t="shared" si="124"/>
        <v>0</v>
      </c>
      <c r="L807" s="29">
        <f t="shared" si="124"/>
        <v>0</v>
      </c>
      <c r="M807" s="23" t="s">
        <v>52</v>
      </c>
      <c r="N807" s="2" t="s">
        <v>839</v>
      </c>
      <c r="O807" s="2" t="s">
        <v>1360</v>
      </c>
      <c r="P807" s="2" t="s">
        <v>66</v>
      </c>
      <c r="Q807" s="2" t="s">
        <v>66</v>
      </c>
      <c r="R807" s="2" t="s">
        <v>66</v>
      </c>
      <c r="S807" s="3">
        <v>1</v>
      </c>
      <c r="T807" s="3">
        <v>0</v>
      </c>
      <c r="U807" s="3">
        <v>0.05</v>
      </c>
      <c r="V807" s="3"/>
      <c r="W807" s="3"/>
      <c r="X807" s="3"/>
      <c r="Y807" s="3"/>
      <c r="Z807" s="3"/>
      <c r="AA807" s="3"/>
      <c r="AB807" s="3"/>
      <c r="AC807" s="3"/>
      <c r="AD807" s="3"/>
      <c r="AE807" s="3"/>
      <c r="AF807" s="3"/>
      <c r="AG807" s="3"/>
      <c r="AH807" s="3"/>
      <c r="AI807" s="3"/>
      <c r="AJ807" s="3"/>
      <c r="AK807" s="3"/>
      <c r="AL807" s="3"/>
      <c r="AM807" s="3"/>
      <c r="AN807" s="3"/>
      <c r="AO807" s="3"/>
      <c r="AP807" s="3"/>
      <c r="AQ807" s="3"/>
      <c r="AR807" s="3"/>
      <c r="AS807" s="3"/>
      <c r="AT807" s="3"/>
      <c r="AU807" s="3"/>
      <c r="AV807" s="2" t="s">
        <v>52</v>
      </c>
      <c r="AW807" s="2" t="s">
        <v>2106</v>
      </c>
      <c r="AX807" s="2" t="s">
        <v>52</v>
      </c>
      <c r="AY807" s="2" t="s">
        <v>52</v>
      </c>
      <c r="AZ807" s="2" t="s">
        <v>52</v>
      </c>
    </row>
    <row r="808" spans="1:52" ht="30" customHeight="1" x14ac:dyDescent="0.3">
      <c r="A808" s="23" t="s">
        <v>979</v>
      </c>
      <c r="B808" s="23" t="s">
        <v>52</v>
      </c>
      <c r="C808" s="23" t="s">
        <v>52</v>
      </c>
      <c r="D808" s="24"/>
      <c r="E808" s="26"/>
      <c r="F808" s="29">
        <f>TRUNC(SUMIF(N805:N807, N804, F805:F807),0)</f>
        <v>0</v>
      </c>
      <c r="G808" s="26"/>
      <c r="H808" s="29">
        <f>TRUNC(SUMIF(N805:N807, N804, H805:H807),0)</f>
        <v>0</v>
      </c>
      <c r="I808" s="26"/>
      <c r="J808" s="29">
        <f>TRUNC(SUMIF(N805:N807, N804, J805:J807),0)</f>
        <v>0</v>
      </c>
      <c r="K808" s="26"/>
      <c r="L808" s="29">
        <f>F808+H808+J808</f>
        <v>0</v>
      </c>
      <c r="M808" s="23" t="s">
        <v>52</v>
      </c>
      <c r="N808" s="2" t="s">
        <v>97</v>
      </c>
      <c r="O808" s="2" t="s">
        <v>97</v>
      </c>
      <c r="P808" s="2" t="s">
        <v>52</v>
      </c>
      <c r="Q808" s="2" t="s">
        <v>52</v>
      </c>
      <c r="R808" s="2" t="s">
        <v>52</v>
      </c>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3"/>
      <c r="AS808" s="3"/>
      <c r="AT808" s="3"/>
      <c r="AU808" s="3"/>
      <c r="AV808" s="2" t="s">
        <v>52</v>
      </c>
      <c r="AW808" s="2" t="s">
        <v>52</v>
      </c>
      <c r="AX808" s="2" t="s">
        <v>52</v>
      </c>
      <c r="AY808" s="2" t="s">
        <v>52</v>
      </c>
      <c r="AZ808" s="2" t="s">
        <v>52</v>
      </c>
    </row>
    <row r="809" spans="1:52" ht="30" customHeight="1" x14ac:dyDescent="0.3">
      <c r="A809" s="24"/>
      <c r="B809" s="24"/>
      <c r="C809" s="24"/>
      <c r="D809" s="24"/>
      <c r="E809" s="26"/>
      <c r="F809" s="29"/>
      <c r="G809" s="26"/>
      <c r="H809" s="29"/>
      <c r="I809" s="26"/>
      <c r="J809" s="29"/>
      <c r="K809" s="26"/>
      <c r="L809" s="29"/>
      <c r="M809" s="24"/>
    </row>
    <row r="810" spans="1:52" ht="30" customHeight="1" x14ac:dyDescent="0.3">
      <c r="A810" s="20" t="s">
        <v>2107</v>
      </c>
      <c r="B810" s="21"/>
      <c r="C810" s="21"/>
      <c r="D810" s="21"/>
      <c r="E810" s="25"/>
      <c r="F810" s="28"/>
      <c r="G810" s="25"/>
      <c r="H810" s="28"/>
      <c r="I810" s="25"/>
      <c r="J810" s="28"/>
      <c r="K810" s="25"/>
      <c r="L810" s="28"/>
      <c r="M810" s="22"/>
      <c r="N810" s="1" t="s">
        <v>844</v>
      </c>
    </row>
    <row r="811" spans="1:52" ht="30" customHeight="1" x14ac:dyDescent="0.3">
      <c r="A811" s="23" t="s">
        <v>2101</v>
      </c>
      <c r="B811" s="23" t="s">
        <v>987</v>
      </c>
      <c r="C811" s="23" t="s">
        <v>988</v>
      </c>
      <c r="D811" s="24">
        <v>0.03</v>
      </c>
      <c r="E811" s="26">
        <f>단가대비표!O151</f>
        <v>0</v>
      </c>
      <c r="F811" s="29">
        <f>TRUNC(E811*D811,1)</f>
        <v>0</v>
      </c>
      <c r="G811" s="26">
        <f>단가대비표!P151</f>
        <v>0</v>
      </c>
      <c r="H811" s="29">
        <f>TRUNC(G811*D811,1)</f>
        <v>0</v>
      </c>
      <c r="I811" s="26">
        <f>단가대비표!V151</f>
        <v>0</v>
      </c>
      <c r="J811" s="29">
        <f>TRUNC(I811*D811,1)</f>
        <v>0</v>
      </c>
      <c r="K811" s="26">
        <f t="shared" ref="K811:L813" si="125">TRUNC(E811+G811+I811,1)</f>
        <v>0</v>
      </c>
      <c r="L811" s="29">
        <f t="shared" si="125"/>
        <v>0</v>
      </c>
      <c r="M811" s="23" t="s">
        <v>2102</v>
      </c>
      <c r="N811" s="2" t="s">
        <v>844</v>
      </c>
      <c r="O811" s="2" t="s">
        <v>2103</v>
      </c>
      <c r="P811" s="2" t="s">
        <v>66</v>
      </c>
      <c r="Q811" s="2" t="s">
        <v>66</v>
      </c>
      <c r="R811" s="2" t="s">
        <v>65</v>
      </c>
      <c r="S811" s="3"/>
      <c r="T811" s="3"/>
      <c r="U811" s="3"/>
      <c r="V811" s="3">
        <v>1</v>
      </c>
      <c r="W811" s="3"/>
      <c r="X811" s="3"/>
      <c r="Y811" s="3"/>
      <c r="Z811" s="3"/>
      <c r="AA811" s="3"/>
      <c r="AB811" s="3"/>
      <c r="AC811" s="3"/>
      <c r="AD811" s="3"/>
      <c r="AE811" s="3"/>
      <c r="AF811" s="3"/>
      <c r="AG811" s="3"/>
      <c r="AH811" s="3"/>
      <c r="AI811" s="3"/>
      <c r="AJ811" s="3"/>
      <c r="AK811" s="3"/>
      <c r="AL811" s="3"/>
      <c r="AM811" s="3"/>
      <c r="AN811" s="3"/>
      <c r="AO811" s="3"/>
      <c r="AP811" s="3"/>
      <c r="AQ811" s="3"/>
      <c r="AR811" s="3"/>
      <c r="AS811" s="3"/>
      <c r="AT811" s="3"/>
      <c r="AU811" s="3"/>
      <c r="AV811" s="2" t="s">
        <v>52</v>
      </c>
      <c r="AW811" s="2" t="s">
        <v>2108</v>
      </c>
      <c r="AX811" s="2" t="s">
        <v>52</v>
      </c>
      <c r="AY811" s="2" t="s">
        <v>52</v>
      </c>
      <c r="AZ811" s="2" t="s">
        <v>52</v>
      </c>
    </row>
    <row r="812" spans="1:52" ht="30" customHeight="1" x14ac:dyDescent="0.3">
      <c r="A812" s="23" t="s">
        <v>992</v>
      </c>
      <c r="B812" s="23" t="s">
        <v>987</v>
      </c>
      <c r="C812" s="23" t="s">
        <v>988</v>
      </c>
      <c r="D812" s="24">
        <v>0.03</v>
      </c>
      <c r="E812" s="26">
        <f>단가대비표!O147</f>
        <v>0</v>
      </c>
      <c r="F812" s="29">
        <f>TRUNC(E812*D812,1)</f>
        <v>0</v>
      </c>
      <c r="G812" s="26">
        <f>단가대비표!P147</f>
        <v>0</v>
      </c>
      <c r="H812" s="29">
        <f>TRUNC(G812*D812,1)</f>
        <v>0</v>
      </c>
      <c r="I812" s="26">
        <f>단가대비표!V147</f>
        <v>0</v>
      </c>
      <c r="J812" s="29">
        <f>TRUNC(I812*D812,1)</f>
        <v>0</v>
      </c>
      <c r="K812" s="26">
        <f t="shared" si="125"/>
        <v>0</v>
      </c>
      <c r="L812" s="29">
        <f t="shared" si="125"/>
        <v>0</v>
      </c>
      <c r="M812" s="23" t="s">
        <v>993</v>
      </c>
      <c r="N812" s="2" t="s">
        <v>844</v>
      </c>
      <c r="O812" s="2" t="s">
        <v>994</v>
      </c>
      <c r="P812" s="2" t="s">
        <v>66</v>
      </c>
      <c r="Q812" s="2" t="s">
        <v>66</v>
      </c>
      <c r="R812" s="2" t="s">
        <v>65</v>
      </c>
      <c r="S812" s="3"/>
      <c r="T812" s="3"/>
      <c r="U812" s="3"/>
      <c r="V812" s="3">
        <v>1</v>
      </c>
      <c r="W812" s="3"/>
      <c r="X812" s="3"/>
      <c r="Y812" s="3"/>
      <c r="Z812" s="3"/>
      <c r="AA812" s="3"/>
      <c r="AB812" s="3"/>
      <c r="AC812" s="3"/>
      <c r="AD812" s="3"/>
      <c r="AE812" s="3"/>
      <c r="AF812" s="3"/>
      <c r="AG812" s="3"/>
      <c r="AH812" s="3"/>
      <c r="AI812" s="3"/>
      <c r="AJ812" s="3"/>
      <c r="AK812" s="3"/>
      <c r="AL812" s="3"/>
      <c r="AM812" s="3"/>
      <c r="AN812" s="3"/>
      <c r="AO812" s="3"/>
      <c r="AP812" s="3"/>
      <c r="AQ812" s="3"/>
      <c r="AR812" s="3"/>
      <c r="AS812" s="3"/>
      <c r="AT812" s="3"/>
      <c r="AU812" s="3"/>
      <c r="AV812" s="2" t="s">
        <v>52</v>
      </c>
      <c r="AW812" s="2" t="s">
        <v>2109</v>
      </c>
      <c r="AX812" s="2" t="s">
        <v>52</v>
      </c>
      <c r="AY812" s="2" t="s">
        <v>52</v>
      </c>
      <c r="AZ812" s="2" t="s">
        <v>52</v>
      </c>
    </row>
    <row r="813" spans="1:52" ht="30" customHeight="1" x14ac:dyDescent="0.3">
      <c r="A813" s="23" t="s">
        <v>1394</v>
      </c>
      <c r="B813" s="23" t="s">
        <v>2021</v>
      </c>
      <c r="C813" s="23" t="s">
        <v>949</v>
      </c>
      <c r="D813" s="24">
        <v>1</v>
      </c>
      <c r="E813" s="26">
        <f>TRUNC(SUMIF(V811:V813, RIGHTB(O813, 1), H811:H813)*U813, 2)</f>
        <v>0</v>
      </c>
      <c r="F813" s="29">
        <f>TRUNC(E813*D813,1)</f>
        <v>0</v>
      </c>
      <c r="G813" s="26">
        <v>0</v>
      </c>
      <c r="H813" s="29">
        <f>TRUNC(G813*D813,1)</f>
        <v>0</v>
      </c>
      <c r="I813" s="26">
        <v>0</v>
      </c>
      <c r="J813" s="29">
        <f>TRUNC(I813*D813,1)</f>
        <v>0</v>
      </c>
      <c r="K813" s="26">
        <f t="shared" si="125"/>
        <v>0</v>
      </c>
      <c r="L813" s="29">
        <f t="shared" si="125"/>
        <v>0</v>
      </c>
      <c r="M813" s="23" t="s">
        <v>52</v>
      </c>
      <c r="N813" s="2" t="s">
        <v>844</v>
      </c>
      <c r="O813" s="2" t="s">
        <v>1360</v>
      </c>
      <c r="P813" s="2" t="s">
        <v>66</v>
      </c>
      <c r="Q813" s="2" t="s">
        <v>66</v>
      </c>
      <c r="R813" s="2" t="s">
        <v>66</v>
      </c>
      <c r="S813" s="3">
        <v>1</v>
      </c>
      <c r="T813" s="3">
        <v>0</v>
      </c>
      <c r="U813" s="3">
        <v>0.05</v>
      </c>
      <c r="V813" s="3"/>
      <c r="W813" s="3"/>
      <c r="X813" s="3"/>
      <c r="Y813" s="3"/>
      <c r="Z813" s="3"/>
      <c r="AA813" s="3"/>
      <c r="AB813" s="3"/>
      <c r="AC813" s="3"/>
      <c r="AD813" s="3"/>
      <c r="AE813" s="3"/>
      <c r="AF813" s="3"/>
      <c r="AG813" s="3"/>
      <c r="AH813" s="3"/>
      <c r="AI813" s="3"/>
      <c r="AJ813" s="3"/>
      <c r="AK813" s="3"/>
      <c r="AL813" s="3"/>
      <c r="AM813" s="3"/>
      <c r="AN813" s="3"/>
      <c r="AO813" s="3"/>
      <c r="AP813" s="3"/>
      <c r="AQ813" s="3"/>
      <c r="AR813" s="3"/>
      <c r="AS813" s="3"/>
      <c r="AT813" s="3"/>
      <c r="AU813" s="3"/>
      <c r="AV813" s="2" t="s">
        <v>52</v>
      </c>
      <c r="AW813" s="2" t="s">
        <v>2110</v>
      </c>
      <c r="AX813" s="2" t="s">
        <v>52</v>
      </c>
      <c r="AY813" s="2" t="s">
        <v>52</v>
      </c>
      <c r="AZ813" s="2" t="s">
        <v>52</v>
      </c>
    </row>
    <row r="814" spans="1:52" ht="30" customHeight="1" x14ac:dyDescent="0.3">
      <c r="A814" s="23" t="s">
        <v>979</v>
      </c>
      <c r="B814" s="23" t="s">
        <v>52</v>
      </c>
      <c r="C814" s="23" t="s">
        <v>52</v>
      </c>
      <c r="D814" s="24"/>
      <c r="E814" s="26"/>
      <c r="F814" s="29">
        <f>TRUNC(SUMIF(N811:N813, N810, F811:F813),0)</f>
        <v>0</v>
      </c>
      <c r="G814" s="26"/>
      <c r="H814" s="29">
        <f>TRUNC(SUMIF(N811:N813, N810, H811:H813),0)</f>
        <v>0</v>
      </c>
      <c r="I814" s="26"/>
      <c r="J814" s="29">
        <f>TRUNC(SUMIF(N811:N813, N810, J811:J813),0)</f>
        <v>0</v>
      </c>
      <c r="K814" s="26"/>
      <c r="L814" s="29">
        <f>F814+H814+J814</f>
        <v>0</v>
      </c>
      <c r="M814" s="23" t="s">
        <v>52</v>
      </c>
      <c r="N814" s="2" t="s">
        <v>97</v>
      </c>
      <c r="O814" s="2" t="s">
        <v>97</v>
      </c>
      <c r="P814" s="2" t="s">
        <v>52</v>
      </c>
      <c r="Q814" s="2" t="s">
        <v>52</v>
      </c>
      <c r="R814" s="2" t="s">
        <v>52</v>
      </c>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3"/>
      <c r="AS814" s="3"/>
      <c r="AT814" s="3"/>
      <c r="AU814" s="3"/>
      <c r="AV814" s="2" t="s">
        <v>52</v>
      </c>
      <c r="AW814" s="2" t="s">
        <v>52</v>
      </c>
      <c r="AX814" s="2" t="s">
        <v>52</v>
      </c>
      <c r="AY814" s="2" t="s">
        <v>52</v>
      </c>
      <c r="AZ814" s="2" t="s">
        <v>52</v>
      </c>
    </row>
    <row r="815" spans="1:52" ht="30" customHeight="1" x14ac:dyDescent="0.3">
      <c r="A815" s="24"/>
      <c r="B815" s="24"/>
      <c r="C815" s="24"/>
      <c r="D815" s="24"/>
      <c r="E815" s="26"/>
      <c r="F815" s="29"/>
      <c r="G815" s="26"/>
      <c r="H815" s="29"/>
      <c r="I815" s="26"/>
      <c r="J815" s="29"/>
      <c r="K815" s="26"/>
      <c r="L815" s="29"/>
      <c r="M815" s="24"/>
    </row>
    <row r="816" spans="1:52" ht="30" customHeight="1" x14ac:dyDescent="0.3">
      <c r="A816" s="20" t="s">
        <v>2111</v>
      </c>
      <c r="B816" s="21"/>
      <c r="C816" s="21"/>
      <c r="D816" s="21"/>
      <c r="E816" s="25"/>
      <c r="F816" s="28"/>
      <c r="G816" s="25"/>
      <c r="H816" s="28"/>
      <c r="I816" s="25"/>
      <c r="J816" s="28"/>
      <c r="K816" s="25"/>
      <c r="L816" s="28"/>
      <c r="M816" s="22"/>
      <c r="N816" s="1" t="s">
        <v>849</v>
      </c>
    </row>
    <row r="817" spans="1:52" ht="30" customHeight="1" x14ac:dyDescent="0.3">
      <c r="A817" s="23" t="s">
        <v>992</v>
      </c>
      <c r="B817" s="23" t="s">
        <v>987</v>
      </c>
      <c r="C817" s="23" t="s">
        <v>988</v>
      </c>
      <c r="D817" s="24">
        <v>0.04</v>
      </c>
      <c r="E817" s="26">
        <f>단가대비표!O147</f>
        <v>0</v>
      </c>
      <c r="F817" s="29">
        <f>TRUNC(E817*D817,1)</f>
        <v>0</v>
      </c>
      <c r="G817" s="26">
        <f>단가대비표!P147</f>
        <v>0</v>
      </c>
      <c r="H817" s="29">
        <f>TRUNC(G817*D817,1)</f>
        <v>0</v>
      </c>
      <c r="I817" s="26">
        <f>단가대비표!V147</f>
        <v>0</v>
      </c>
      <c r="J817" s="29">
        <f>TRUNC(I817*D817,1)</f>
        <v>0</v>
      </c>
      <c r="K817" s="26">
        <f>TRUNC(E817+G817+I817,1)</f>
        <v>0</v>
      </c>
      <c r="L817" s="29">
        <f>TRUNC(F817+H817+J817,1)</f>
        <v>0</v>
      </c>
      <c r="M817" s="23" t="s">
        <v>993</v>
      </c>
      <c r="N817" s="2" t="s">
        <v>849</v>
      </c>
      <c r="O817" s="2" t="s">
        <v>994</v>
      </c>
      <c r="P817" s="2" t="s">
        <v>66</v>
      </c>
      <c r="Q817" s="2" t="s">
        <v>66</v>
      </c>
      <c r="R817" s="2" t="s">
        <v>65</v>
      </c>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3"/>
      <c r="AS817" s="3"/>
      <c r="AT817" s="3"/>
      <c r="AU817" s="3"/>
      <c r="AV817" s="2" t="s">
        <v>52</v>
      </c>
      <c r="AW817" s="2" t="s">
        <v>2112</v>
      </c>
      <c r="AX817" s="2" t="s">
        <v>52</v>
      </c>
      <c r="AY817" s="2" t="s">
        <v>52</v>
      </c>
      <c r="AZ817" s="2" t="s">
        <v>52</v>
      </c>
    </row>
    <row r="818" spans="1:52" ht="30" customHeight="1" x14ac:dyDescent="0.3">
      <c r="A818" s="23" t="s">
        <v>979</v>
      </c>
      <c r="B818" s="23" t="s">
        <v>52</v>
      </c>
      <c r="C818" s="23" t="s">
        <v>52</v>
      </c>
      <c r="D818" s="24"/>
      <c r="E818" s="26"/>
      <c r="F818" s="29">
        <f>TRUNC(SUMIF(N817:N817, N816, F817:F817),0)</f>
        <v>0</v>
      </c>
      <c r="G818" s="26"/>
      <c r="H818" s="29">
        <f>TRUNC(SUMIF(N817:N817, N816, H817:H817),0)</f>
        <v>0</v>
      </c>
      <c r="I818" s="26"/>
      <c r="J818" s="29">
        <f>TRUNC(SUMIF(N817:N817, N816, J817:J817),0)</f>
        <v>0</v>
      </c>
      <c r="K818" s="26"/>
      <c r="L818" s="29">
        <f>F818+H818+J818</f>
        <v>0</v>
      </c>
      <c r="M818" s="23" t="s">
        <v>52</v>
      </c>
      <c r="N818" s="2" t="s">
        <v>97</v>
      </c>
      <c r="O818" s="2" t="s">
        <v>97</v>
      </c>
      <c r="P818" s="2" t="s">
        <v>52</v>
      </c>
      <c r="Q818" s="2" t="s">
        <v>52</v>
      </c>
      <c r="R818" s="2" t="s">
        <v>52</v>
      </c>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3"/>
      <c r="AS818" s="3"/>
      <c r="AT818" s="3"/>
      <c r="AU818" s="3"/>
      <c r="AV818" s="2" t="s">
        <v>52</v>
      </c>
      <c r="AW818" s="2" t="s">
        <v>52</v>
      </c>
      <c r="AX818" s="2" t="s">
        <v>52</v>
      </c>
      <c r="AY818" s="2" t="s">
        <v>52</v>
      </c>
      <c r="AZ818" s="2" t="s">
        <v>52</v>
      </c>
    </row>
    <row r="819" spans="1:52" ht="30" customHeight="1" x14ac:dyDescent="0.3">
      <c r="A819" s="24"/>
      <c r="B819" s="24"/>
      <c r="C819" s="24"/>
      <c r="D819" s="24"/>
      <c r="E819" s="26"/>
      <c r="F819" s="29"/>
      <c r="G819" s="26"/>
      <c r="H819" s="29"/>
      <c r="I819" s="26"/>
      <c r="J819" s="29"/>
      <c r="K819" s="26"/>
      <c r="L819" s="29"/>
      <c r="M819" s="24"/>
    </row>
    <row r="820" spans="1:52" ht="30" customHeight="1" x14ac:dyDescent="0.3">
      <c r="A820" s="20" t="s">
        <v>2113</v>
      </c>
      <c r="B820" s="21"/>
      <c r="C820" s="21"/>
      <c r="D820" s="21"/>
      <c r="E820" s="25"/>
      <c r="F820" s="28"/>
      <c r="G820" s="25"/>
      <c r="H820" s="28"/>
      <c r="I820" s="25"/>
      <c r="J820" s="28"/>
      <c r="K820" s="25"/>
      <c r="L820" s="28"/>
      <c r="M820" s="22"/>
      <c r="N820" s="1" t="s">
        <v>854</v>
      </c>
    </row>
    <row r="821" spans="1:52" ht="30" customHeight="1" x14ac:dyDescent="0.3">
      <c r="A821" s="23" t="s">
        <v>992</v>
      </c>
      <c r="B821" s="23" t="s">
        <v>987</v>
      </c>
      <c r="C821" s="23" t="s">
        <v>988</v>
      </c>
      <c r="D821" s="24">
        <v>0.02</v>
      </c>
      <c r="E821" s="26">
        <f>단가대비표!O147</f>
        <v>0</v>
      </c>
      <c r="F821" s="29">
        <f>TRUNC(E821*D821,1)</f>
        <v>0</v>
      </c>
      <c r="G821" s="26">
        <f>단가대비표!P147</f>
        <v>0</v>
      </c>
      <c r="H821" s="29">
        <f>TRUNC(G821*D821,1)</f>
        <v>0</v>
      </c>
      <c r="I821" s="26">
        <f>단가대비표!V147</f>
        <v>0</v>
      </c>
      <c r="J821" s="29">
        <f>TRUNC(I821*D821,1)</f>
        <v>0</v>
      </c>
      <c r="K821" s="26">
        <f>TRUNC(E821+G821+I821,1)</f>
        <v>0</v>
      </c>
      <c r="L821" s="29">
        <f>TRUNC(F821+H821+J821,1)</f>
        <v>0</v>
      </c>
      <c r="M821" s="23" t="s">
        <v>993</v>
      </c>
      <c r="N821" s="2" t="s">
        <v>854</v>
      </c>
      <c r="O821" s="2" t="s">
        <v>994</v>
      </c>
      <c r="P821" s="2" t="s">
        <v>66</v>
      </c>
      <c r="Q821" s="2" t="s">
        <v>66</v>
      </c>
      <c r="R821" s="2" t="s">
        <v>65</v>
      </c>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3"/>
      <c r="AS821" s="3"/>
      <c r="AT821" s="3"/>
      <c r="AU821" s="3"/>
      <c r="AV821" s="2" t="s">
        <v>52</v>
      </c>
      <c r="AW821" s="2" t="s">
        <v>2114</v>
      </c>
      <c r="AX821" s="2" t="s">
        <v>52</v>
      </c>
      <c r="AY821" s="2" t="s">
        <v>52</v>
      </c>
      <c r="AZ821" s="2" t="s">
        <v>52</v>
      </c>
    </row>
    <row r="822" spans="1:52" ht="30" customHeight="1" x14ac:dyDescent="0.3">
      <c r="A822" s="23" t="s">
        <v>979</v>
      </c>
      <c r="B822" s="23" t="s">
        <v>52</v>
      </c>
      <c r="C822" s="23" t="s">
        <v>52</v>
      </c>
      <c r="D822" s="24"/>
      <c r="E822" s="26"/>
      <c r="F822" s="29">
        <f>TRUNC(SUMIF(N821:N821, N820, F821:F821),0)</f>
        <v>0</v>
      </c>
      <c r="G822" s="26"/>
      <c r="H822" s="29">
        <f>TRUNC(SUMIF(N821:N821, N820, H821:H821),0)</f>
        <v>0</v>
      </c>
      <c r="I822" s="26"/>
      <c r="J822" s="29">
        <f>TRUNC(SUMIF(N821:N821, N820, J821:J821),0)</f>
        <v>0</v>
      </c>
      <c r="K822" s="26"/>
      <c r="L822" s="29">
        <f>F822+H822+J822</f>
        <v>0</v>
      </c>
      <c r="M822" s="23" t="s">
        <v>52</v>
      </c>
      <c r="N822" s="2" t="s">
        <v>97</v>
      </c>
      <c r="O822" s="2" t="s">
        <v>97</v>
      </c>
      <c r="P822" s="2" t="s">
        <v>52</v>
      </c>
      <c r="Q822" s="2" t="s">
        <v>52</v>
      </c>
      <c r="R822" s="2" t="s">
        <v>52</v>
      </c>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c r="AU822" s="3"/>
      <c r="AV822" s="2" t="s">
        <v>52</v>
      </c>
      <c r="AW822" s="2" t="s">
        <v>52</v>
      </c>
      <c r="AX822" s="2" t="s">
        <v>52</v>
      </c>
      <c r="AY822" s="2" t="s">
        <v>52</v>
      </c>
      <c r="AZ822" s="2" t="s">
        <v>52</v>
      </c>
    </row>
    <row r="823" spans="1:52" ht="30" customHeight="1" x14ac:dyDescent="0.3">
      <c r="A823" s="24"/>
      <c r="B823" s="24"/>
      <c r="C823" s="24"/>
      <c r="D823" s="24"/>
      <c r="E823" s="26"/>
      <c r="F823" s="29"/>
      <c r="G823" s="26"/>
      <c r="H823" s="29"/>
      <c r="I823" s="26"/>
      <c r="J823" s="29"/>
      <c r="K823" s="26"/>
      <c r="L823" s="29"/>
      <c r="M823" s="24"/>
    </row>
    <row r="824" spans="1:52" ht="30" customHeight="1" x14ac:dyDescent="0.3">
      <c r="A824" s="20" t="s">
        <v>2115</v>
      </c>
      <c r="B824" s="21"/>
      <c r="C824" s="21"/>
      <c r="D824" s="21"/>
      <c r="E824" s="25"/>
      <c r="F824" s="28"/>
      <c r="G824" s="25"/>
      <c r="H824" s="28"/>
      <c r="I824" s="25"/>
      <c r="J824" s="28"/>
      <c r="K824" s="25"/>
      <c r="L824" s="28"/>
      <c r="M824" s="22"/>
      <c r="N824" s="1" t="s">
        <v>858</v>
      </c>
    </row>
    <row r="825" spans="1:52" ht="30" customHeight="1" x14ac:dyDescent="0.3">
      <c r="A825" s="23" t="s">
        <v>992</v>
      </c>
      <c r="B825" s="23" t="s">
        <v>987</v>
      </c>
      <c r="C825" s="23" t="s">
        <v>988</v>
      </c>
      <c r="D825" s="24">
        <v>0.56299999999999994</v>
      </c>
      <c r="E825" s="26">
        <f>단가대비표!O147</f>
        <v>0</v>
      </c>
      <c r="F825" s="29">
        <f>TRUNC(E825*D825,1)</f>
        <v>0</v>
      </c>
      <c r="G825" s="26">
        <f>단가대비표!P147</f>
        <v>0</v>
      </c>
      <c r="H825" s="29">
        <f>TRUNC(G825*D825,1)</f>
        <v>0</v>
      </c>
      <c r="I825" s="26">
        <f>단가대비표!V147</f>
        <v>0</v>
      </c>
      <c r="J825" s="29">
        <f>TRUNC(I825*D825,1)</f>
        <v>0</v>
      </c>
      <c r="K825" s="26">
        <f>TRUNC(E825+G825+I825,1)</f>
        <v>0</v>
      </c>
      <c r="L825" s="29">
        <f>TRUNC(F825+H825+J825,1)</f>
        <v>0</v>
      </c>
      <c r="M825" s="23" t="s">
        <v>993</v>
      </c>
      <c r="N825" s="2" t="s">
        <v>858</v>
      </c>
      <c r="O825" s="2" t="s">
        <v>994</v>
      </c>
      <c r="P825" s="2" t="s">
        <v>66</v>
      </c>
      <c r="Q825" s="2" t="s">
        <v>66</v>
      </c>
      <c r="R825" s="2" t="s">
        <v>65</v>
      </c>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c r="AR825" s="3"/>
      <c r="AS825" s="3"/>
      <c r="AT825" s="3"/>
      <c r="AU825" s="3"/>
      <c r="AV825" s="2" t="s">
        <v>52</v>
      </c>
      <c r="AW825" s="2" t="s">
        <v>2116</v>
      </c>
      <c r="AX825" s="2" t="s">
        <v>52</v>
      </c>
      <c r="AY825" s="2" t="s">
        <v>52</v>
      </c>
      <c r="AZ825" s="2" t="s">
        <v>52</v>
      </c>
    </row>
    <row r="826" spans="1:52" ht="30" customHeight="1" x14ac:dyDescent="0.3">
      <c r="A826" s="23" t="s">
        <v>979</v>
      </c>
      <c r="B826" s="23" t="s">
        <v>52</v>
      </c>
      <c r="C826" s="23" t="s">
        <v>52</v>
      </c>
      <c r="D826" s="24"/>
      <c r="E826" s="26"/>
      <c r="F826" s="29">
        <f>TRUNC(SUMIF(N825:N825, N824, F825:F825),0)</f>
        <v>0</v>
      </c>
      <c r="G826" s="26"/>
      <c r="H826" s="29">
        <f>TRUNC(SUMIF(N825:N825, N824, H825:H825),0)</f>
        <v>0</v>
      </c>
      <c r="I826" s="26"/>
      <c r="J826" s="29">
        <f>TRUNC(SUMIF(N825:N825, N824, J825:J825),0)</f>
        <v>0</v>
      </c>
      <c r="K826" s="26"/>
      <c r="L826" s="29">
        <f>F826+H826+J826</f>
        <v>0</v>
      </c>
      <c r="M826" s="23" t="s">
        <v>52</v>
      </c>
      <c r="N826" s="2" t="s">
        <v>97</v>
      </c>
      <c r="O826" s="2" t="s">
        <v>97</v>
      </c>
      <c r="P826" s="2" t="s">
        <v>52</v>
      </c>
      <c r="Q826" s="2" t="s">
        <v>52</v>
      </c>
      <c r="R826" s="2" t="s">
        <v>52</v>
      </c>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c r="AR826" s="3"/>
      <c r="AS826" s="3"/>
      <c r="AT826" s="3"/>
      <c r="AU826" s="3"/>
      <c r="AV826" s="2" t="s">
        <v>52</v>
      </c>
      <c r="AW826" s="2" t="s">
        <v>52</v>
      </c>
      <c r="AX826" s="2" t="s">
        <v>52</v>
      </c>
      <c r="AY826" s="2" t="s">
        <v>52</v>
      </c>
      <c r="AZ826" s="2" t="s">
        <v>52</v>
      </c>
    </row>
    <row r="827" spans="1:52" ht="30" customHeight="1" x14ac:dyDescent="0.3">
      <c r="A827" s="24"/>
      <c r="B827" s="24"/>
      <c r="C827" s="24"/>
      <c r="D827" s="24"/>
      <c r="E827" s="26"/>
      <c r="F827" s="29"/>
      <c r="G827" s="26"/>
      <c r="H827" s="29"/>
      <c r="I827" s="26"/>
      <c r="J827" s="29"/>
      <c r="K827" s="26"/>
      <c r="L827" s="29"/>
      <c r="M827" s="24"/>
    </row>
    <row r="828" spans="1:52" ht="30" customHeight="1" x14ac:dyDescent="0.3">
      <c r="A828" s="20" t="s">
        <v>2117</v>
      </c>
      <c r="B828" s="21"/>
      <c r="C828" s="21"/>
      <c r="D828" s="21"/>
      <c r="E828" s="25"/>
      <c r="F828" s="28"/>
      <c r="G828" s="25"/>
      <c r="H828" s="28"/>
      <c r="I828" s="25"/>
      <c r="J828" s="28"/>
      <c r="K828" s="25"/>
      <c r="L828" s="28"/>
      <c r="M828" s="22"/>
      <c r="N828" s="1" t="s">
        <v>863</v>
      </c>
    </row>
    <row r="829" spans="1:52" ht="30" customHeight="1" x14ac:dyDescent="0.3">
      <c r="A829" s="23" t="s">
        <v>992</v>
      </c>
      <c r="B829" s="23" t="s">
        <v>987</v>
      </c>
      <c r="C829" s="23" t="s">
        <v>988</v>
      </c>
      <c r="D829" s="24">
        <v>0.52600000000000002</v>
      </c>
      <c r="E829" s="26">
        <f>단가대비표!O147</f>
        <v>0</v>
      </c>
      <c r="F829" s="29">
        <f>TRUNC(E829*D829,1)</f>
        <v>0</v>
      </c>
      <c r="G829" s="26">
        <f>단가대비표!P147</f>
        <v>0</v>
      </c>
      <c r="H829" s="29">
        <f>TRUNC(G829*D829,1)</f>
        <v>0</v>
      </c>
      <c r="I829" s="26">
        <f>단가대비표!V147</f>
        <v>0</v>
      </c>
      <c r="J829" s="29">
        <f>TRUNC(I829*D829,1)</f>
        <v>0</v>
      </c>
      <c r="K829" s="26">
        <f>TRUNC(E829+G829+I829,1)</f>
        <v>0</v>
      </c>
      <c r="L829" s="29">
        <f>TRUNC(F829+H829+J829,1)</f>
        <v>0</v>
      </c>
      <c r="M829" s="23" t="s">
        <v>993</v>
      </c>
      <c r="N829" s="2" t="s">
        <v>863</v>
      </c>
      <c r="O829" s="2" t="s">
        <v>994</v>
      </c>
      <c r="P829" s="2" t="s">
        <v>66</v>
      </c>
      <c r="Q829" s="2" t="s">
        <v>66</v>
      </c>
      <c r="R829" s="2" t="s">
        <v>65</v>
      </c>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c r="AR829" s="3"/>
      <c r="AS829" s="3"/>
      <c r="AT829" s="3"/>
      <c r="AU829" s="3"/>
      <c r="AV829" s="2" t="s">
        <v>52</v>
      </c>
      <c r="AW829" s="2" t="s">
        <v>2118</v>
      </c>
      <c r="AX829" s="2" t="s">
        <v>52</v>
      </c>
      <c r="AY829" s="2" t="s">
        <v>52</v>
      </c>
      <c r="AZ829" s="2" t="s">
        <v>52</v>
      </c>
    </row>
    <row r="830" spans="1:52" ht="30" customHeight="1" x14ac:dyDescent="0.3">
      <c r="A830" s="23" t="s">
        <v>979</v>
      </c>
      <c r="B830" s="23" t="s">
        <v>52</v>
      </c>
      <c r="C830" s="23" t="s">
        <v>52</v>
      </c>
      <c r="D830" s="24"/>
      <c r="E830" s="26"/>
      <c r="F830" s="29">
        <f>TRUNC(SUMIF(N829:N829, N828, F829:F829),0)</f>
        <v>0</v>
      </c>
      <c r="G830" s="26"/>
      <c r="H830" s="29">
        <f>TRUNC(SUMIF(N829:N829, N828, H829:H829),0)</f>
        <v>0</v>
      </c>
      <c r="I830" s="26"/>
      <c r="J830" s="29">
        <f>TRUNC(SUMIF(N829:N829, N828, J829:J829),0)</f>
        <v>0</v>
      </c>
      <c r="K830" s="26"/>
      <c r="L830" s="29">
        <f>F830+H830+J830</f>
        <v>0</v>
      </c>
      <c r="M830" s="23" t="s">
        <v>52</v>
      </c>
      <c r="N830" s="2" t="s">
        <v>97</v>
      </c>
      <c r="O830" s="2" t="s">
        <v>97</v>
      </c>
      <c r="P830" s="2" t="s">
        <v>52</v>
      </c>
      <c r="Q830" s="2" t="s">
        <v>52</v>
      </c>
      <c r="R830" s="2" t="s">
        <v>52</v>
      </c>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3"/>
      <c r="AS830" s="3"/>
      <c r="AT830" s="3"/>
      <c r="AU830" s="3"/>
      <c r="AV830" s="2" t="s">
        <v>52</v>
      </c>
      <c r="AW830" s="2" t="s">
        <v>52</v>
      </c>
      <c r="AX830" s="2" t="s">
        <v>52</v>
      </c>
      <c r="AY830" s="2" t="s">
        <v>52</v>
      </c>
      <c r="AZ830" s="2" t="s">
        <v>52</v>
      </c>
    </row>
    <row r="831" spans="1:52" ht="30" customHeight="1" x14ac:dyDescent="0.3">
      <c r="A831" s="24"/>
      <c r="B831" s="24"/>
      <c r="C831" s="24"/>
      <c r="D831" s="24"/>
      <c r="E831" s="26"/>
      <c r="F831" s="29"/>
      <c r="G831" s="26"/>
      <c r="H831" s="29"/>
      <c r="I831" s="26"/>
      <c r="J831" s="29"/>
      <c r="K831" s="26"/>
      <c r="L831" s="29"/>
      <c r="M831" s="24"/>
    </row>
    <row r="832" spans="1:52" ht="30" customHeight="1" x14ac:dyDescent="0.3">
      <c r="A832" s="20" t="s">
        <v>2119</v>
      </c>
      <c r="B832" s="21"/>
      <c r="C832" s="21"/>
      <c r="D832" s="21"/>
      <c r="E832" s="25"/>
      <c r="F832" s="28"/>
      <c r="G832" s="25"/>
      <c r="H832" s="28"/>
      <c r="I832" s="25"/>
      <c r="J832" s="28"/>
      <c r="K832" s="25"/>
      <c r="L832" s="28"/>
      <c r="M832" s="22"/>
      <c r="N832" s="1" t="s">
        <v>867</v>
      </c>
    </row>
    <row r="833" spans="1:52" ht="30" customHeight="1" x14ac:dyDescent="0.3">
      <c r="A833" s="23" t="s">
        <v>992</v>
      </c>
      <c r="B833" s="23" t="s">
        <v>987</v>
      </c>
      <c r="C833" s="23" t="s">
        <v>988</v>
      </c>
      <c r="D833" s="24">
        <v>0.55000000000000004</v>
      </c>
      <c r="E833" s="26">
        <f>단가대비표!O147</f>
        <v>0</v>
      </c>
      <c r="F833" s="29">
        <f>TRUNC(E833*D833,1)</f>
        <v>0</v>
      </c>
      <c r="G833" s="26">
        <f>단가대비표!P147</f>
        <v>0</v>
      </c>
      <c r="H833" s="29">
        <f>TRUNC(G833*D833,1)</f>
        <v>0</v>
      </c>
      <c r="I833" s="26">
        <f>단가대비표!V147</f>
        <v>0</v>
      </c>
      <c r="J833" s="29">
        <f>TRUNC(I833*D833,1)</f>
        <v>0</v>
      </c>
      <c r="K833" s="26">
        <f>TRUNC(E833+G833+I833,1)</f>
        <v>0</v>
      </c>
      <c r="L833" s="29">
        <f>TRUNC(F833+H833+J833,1)</f>
        <v>0</v>
      </c>
      <c r="M833" s="23" t="s">
        <v>993</v>
      </c>
      <c r="N833" s="2" t="s">
        <v>867</v>
      </c>
      <c r="O833" s="2" t="s">
        <v>994</v>
      </c>
      <c r="P833" s="2" t="s">
        <v>66</v>
      </c>
      <c r="Q833" s="2" t="s">
        <v>66</v>
      </c>
      <c r="R833" s="2" t="s">
        <v>65</v>
      </c>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c r="AU833" s="3"/>
      <c r="AV833" s="2" t="s">
        <v>52</v>
      </c>
      <c r="AW833" s="2" t="s">
        <v>2120</v>
      </c>
      <c r="AX833" s="2" t="s">
        <v>52</v>
      </c>
      <c r="AY833" s="2" t="s">
        <v>52</v>
      </c>
      <c r="AZ833" s="2" t="s">
        <v>52</v>
      </c>
    </row>
    <row r="834" spans="1:52" ht="30" customHeight="1" x14ac:dyDescent="0.3">
      <c r="A834" s="23" t="s">
        <v>979</v>
      </c>
      <c r="B834" s="23" t="s">
        <v>52</v>
      </c>
      <c r="C834" s="23" t="s">
        <v>52</v>
      </c>
      <c r="D834" s="24"/>
      <c r="E834" s="26"/>
      <c r="F834" s="29">
        <f>TRUNC(SUMIF(N833:N833, N832, F833:F833),0)</f>
        <v>0</v>
      </c>
      <c r="G834" s="26"/>
      <c r="H834" s="29">
        <f>TRUNC(SUMIF(N833:N833, N832, H833:H833),0)</f>
        <v>0</v>
      </c>
      <c r="I834" s="26"/>
      <c r="J834" s="29">
        <f>TRUNC(SUMIF(N833:N833, N832, J833:J833),0)</f>
        <v>0</v>
      </c>
      <c r="K834" s="26"/>
      <c r="L834" s="29">
        <f>F834+H834+J834</f>
        <v>0</v>
      </c>
      <c r="M834" s="23" t="s">
        <v>52</v>
      </c>
      <c r="N834" s="2" t="s">
        <v>97</v>
      </c>
      <c r="O834" s="2" t="s">
        <v>97</v>
      </c>
      <c r="P834" s="2" t="s">
        <v>52</v>
      </c>
      <c r="Q834" s="2" t="s">
        <v>52</v>
      </c>
      <c r="R834" s="2" t="s">
        <v>52</v>
      </c>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3"/>
      <c r="AS834" s="3"/>
      <c r="AT834" s="3"/>
      <c r="AU834" s="3"/>
      <c r="AV834" s="2" t="s">
        <v>52</v>
      </c>
      <c r="AW834" s="2" t="s">
        <v>52</v>
      </c>
      <c r="AX834" s="2" t="s">
        <v>52</v>
      </c>
      <c r="AY834" s="2" t="s">
        <v>52</v>
      </c>
      <c r="AZ834" s="2" t="s">
        <v>52</v>
      </c>
    </row>
    <row r="835" spans="1:52" ht="30" customHeight="1" x14ac:dyDescent="0.3">
      <c r="A835" s="24"/>
      <c r="B835" s="24"/>
      <c r="C835" s="24"/>
      <c r="D835" s="24"/>
      <c r="E835" s="26"/>
      <c r="F835" s="29"/>
      <c r="G835" s="26"/>
      <c r="H835" s="29"/>
      <c r="I835" s="26"/>
      <c r="J835" s="29"/>
      <c r="K835" s="26"/>
      <c r="L835" s="29"/>
      <c r="M835" s="24"/>
    </row>
    <row r="836" spans="1:52" ht="30" customHeight="1" x14ac:dyDescent="0.3">
      <c r="A836" s="20" t="s">
        <v>2121</v>
      </c>
      <c r="B836" s="21"/>
      <c r="C836" s="21"/>
      <c r="D836" s="21"/>
      <c r="E836" s="25"/>
      <c r="F836" s="28"/>
      <c r="G836" s="25"/>
      <c r="H836" s="28"/>
      <c r="I836" s="25"/>
      <c r="J836" s="28"/>
      <c r="K836" s="25"/>
      <c r="L836" s="28"/>
      <c r="M836" s="22"/>
      <c r="N836" s="1" t="s">
        <v>872</v>
      </c>
    </row>
    <row r="837" spans="1:52" ht="30" customHeight="1" x14ac:dyDescent="0.3">
      <c r="A837" s="23" t="s">
        <v>2122</v>
      </c>
      <c r="B837" s="23" t="s">
        <v>2123</v>
      </c>
      <c r="C837" s="23" t="s">
        <v>751</v>
      </c>
      <c r="D837" s="24">
        <v>7.6999999999999999E-2</v>
      </c>
      <c r="E837" s="26">
        <f>일위대가목록!E214</f>
        <v>0</v>
      </c>
      <c r="F837" s="29">
        <f>TRUNC(E837*D837,1)</f>
        <v>0</v>
      </c>
      <c r="G837" s="26">
        <f>일위대가목록!F214</f>
        <v>0</v>
      </c>
      <c r="H837" s="29">
        <f>TRUNC(G837*D837,1)</f>
        <v>0</v>
      </c>
      <c r="I837" s="26">
        <f>일위대가목록!G214</f>
        <v>0</v>
      </c>
      <c r="J837" s="29">
        <f>TRUNC(I837*D837,1)</f>
        <v>0</v>
      </c>
      <c r="K837" s="26">
        <f>TRUNC(E837+G837+I837,1)</f>
        <v>0</v>
      </c>
      <c r="L837" s="29">
        <f>TRUNC(F837+H837+J837,1)</f>
        <v>0</v>
      </c>
      <c r="M837" s="23" t="s">
        <v>2124</v>
      </c>
      <c r="N837" s="2" t="s">
        <v>872</v>
      </c>
      <c r="O837" s="2" t="s">
        <v>2125</v>
      </c>
      <c r="P837" s="2" t="s">
        <v>65</v>
      </c>
      <c r="Q837" s="2" t="s">
        <v>66</v>
      </c>
      <c r="R837" s="2" t="s">
        <v>66</v>
      </c>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3"/>
      <c r="AS837" s="3"/>
      <c r="AT837" s="3"/>
      <c r="AU837" s="3"/>
      <c r="AV837" s="2" t="s">
        <v>52</v>
      </c>
      <c r="AW837" s="2" t="s">
        <v>2126</v>
      </c>
      <c r="AX837" s="2" t="s">
        <v>52</v>
      </c>
      <c r="AY837" s="2" t="s">
        <v>52</v>
      </c>
      <c r="AZ837" s="2" t="s">
        <v>52</v>
      </c>
    </row>
    <row r="838" spans="1:52" ht="30" customHeight="1" x14ac:dyDescent="0.3">
      <c r="A838" s="23" t="s">
        <v>979</v>
      </c>
      <c r="B838" s="23" t="s">
        <v>52</v>
      </c>
      <c r="C838" s="23" t="s">
        <v>52</v>
      </c>
      <c r="D838" s="24"/>
      <c r="E838" s="26"/>
      <c r="F838" s="29">
        <f>TRUNC(SUMIF(N837:N837, N836, F837:F837),0)</f>
        <v>0</v>
      </c>
      <c r="G838" s="26"/>
      <c r="H838" s="29">
        <f>TRUNC(SUMIF(N837:N837, N836, H837:H837),0)</f>
        <v>0</v>
      </c>
      <c r="I838" s="26"/>
      <c r="J838" s="29">
        <f>TRUNC(SUMIF(N837:N837, N836, J837:J837),0)</f>
        <v>0</v>
      </c>
      <c r="K838" s="26"/>
      <c r="L838" s="29">
        <f>F838+H838+J838</f>
        <v>0</v>
      </c>
      <c r="M838" s="23" t="s">
        <v>52</v>
      </c>
      <c r="N838" s="2" t="s">
        <v>97</v>
      </c>
      <c r="O838" s="2" t="s">
        <v>97</v>
      </c>
      <c r="P838" s="2" t="s">
        <v>52</v>
      </c>
      <c r="Q838" s="2" t="s">
        <v>52</v>
      </c>
      <c r="R838" s="2" t="s">
        <v>52</v>
      </c>
      <c r="S838" s="3"/>
      <c r="T838" s="3"/>
      <c r="U838" s="3"/>
      <c r="V838" s="3"/>
      <c r="W838" s="3"/>
      <c r="X838" s="3"/>
      <c r="Y838" s="3"/>
      <c r="Z838" s="3"/>
      <c r="AA838" s="3"/>
      <c r="AB838" s="3"/>
      <c r="AC838" s="3"/>
      <c r="AD838" s="3"/>
      <c r="AE838" s="3"/>
      <c r="AF838" s="3"/>
      <c r="AG838" s="3"/>
      <c r="AH838" s="3"/>
      <c r="AI838" s="3"/>
      <c r="AJ838" s="3"/>
      <c r="AK838" s="3"/>
      <c r="AL838" s="3"/>
      <c r="AM838" s="3"/>
      <c r="AN838" s="3"/>
      <c r="AO838" s="3"/>
      <c r="AP838" s="3"/>
      <c r="AQ838" s="3"/>
      <c r="AR838" s="3"/>
      <c r="AS838" s="3"/>
      <c r="AT838" s="3"/>
      <c r="AU838" s="3"/>
      <c r="AV838" s="2" t="s">
        <v>52</v>
      </c>
      <c r="AW838" s="2" t="s">
        <v>52</v>
      </c>
      <c r="AX838" s="2" t="s">
        <v>52</v>
      </c>
      <c r="AY838" s="2" t="s">
        <v>52</v>
      </c>
      <c r="AZ838" s="2" t="s">
        <v>52</v>
      </c>
    </row>
    <row r="839" spans="1:52" ht="30" customHeight="1" x14ac:dyDescent="0.3">
      <c r="A839" s="24"/>
      <c r="B839" s="24"/>
      <c r="C839" s="24"/>
      <c r="D839" s="24"/>
      <c r="E839" s="26"/>
      <c r="F839" s="29"/>
      <c r="G839" s="26"/>
      <c r="H839" s="29"/>
      <c r="I839" s="26"/>
      <c r="J839" s="29"/>
      <c r="K839" s="26"/>
      <c r="L839" s="29"/>
      <c r="M839" s="24"/>
    </row>
    <row r="840" spans="1:52" ht="30" customHeight="1" x14ac:dyDescent="0.3">
      <c r="A840" s="20" t="s">
        <v>2127</v>
      </c>
      <c r="B840" s="21"/>
      <c r="C840" s="21"/>
      <c r="D840" s="21"/>
      <c r="E840" s="25"/>
      <c r="F840" s="28"/>
      <c r="G840" s="25"/>
      <c r="H840" s="28"/>
      <c r="I840" s="25"/>
      <c r="J840" s="28"/>
      <c r="K840" s="25"/>
      <c r="L840" s="28"/>
      <c r="M840" s="22"/>
      <c r="N840" s="1" t="s">
        <v>876</v>
      </c>
    </row>
    <row r="841" spans="1:52" ht="30" customHeight="1" x14ac:dyDescent="0.3">
      <c r="A841" s="23" t="s">
        <v>992</v>
      </c>
      <c r="B841" s="23" t="s">
        <v>987</v>
      </c>
      <c r="C841" s="23" t="s">
        <v>988</v>
      </c>
      <c r="D841" s="24">
        <v>0.02</v>
      </c>
      <c r="E841" s="26">
        <f>단가대비표!O147</f>
        <v>0</v>
      </c>
      <c r="F841" s="29">
        <f>TRUNC(E841*D841,1)</f>
        <v>0</v>
      </c>
      <c r="G841" s="26">
        <f>단가대비표!P147</f>
        <v>0</v>
      </c>
      <c r="H841" s="29">
        <f>TRUNC(G841*D841,1)</f>
        <v>0</v>
      </c>
      <c r="I841" s="26">
        <f>단가대비표!V147</f>
        <v>0</v>
      </c>
      <c r="J841" s="29">
        <f>TRUNC(I841*D841,1)</f>
        <v>0</v>
      </c>
      <c r="K841" s="26">
        <f>TRUNC(E841+G841+I841,1)</f>
        <v>0</v>
      </c>
      <c r="L841" s="29">
        <f>TRUNC(F841+H841+J841,1)</f>
        <v>0</v>
      </c>
      <c r="M841" s="23" t="s">
        <v>993</v>
      </c>
      <c r="N841" s="2" t="s">
        <v>876</v>
      </c>
      <c r="O841" s="2" t="s">
        <v>994</v>
      </c>
      <c r="P841" s="2" t="s">
        <v>66</v>
      </c>
      <c r="Q841" s="2" t="s">
        <v>66</v>
      </c>
      <c r="R841" s="2" t="s">
        <v>65</v>
      </c>
      <c r="S841" s="3"/>
      <c r="T841" s="3"/>
      <c r="U841" s="3"/>
      <c r="V841" s="3"/>
      <c r="W841" s="3"/>
      <c r="X841" s="3"/>
      <c r="Y841" s="3"/>
      <c r="Z841" s="3"/>
      <c r="AA841" s="3"/>
      <c r="AB841" s="3"/>
      <c r="AC841" s="3"/>
      <c r="AD841" s="3"/>
      <c r="AE841" s="3"/>
      <c r="AF841" s="3"/>
      <c r="AG841" s="3"/>
      <c r="AH841" s="3"/>
      <c r="AI841" s="3"/>
      <c r="AJ841" s="3"/>
      <c r="AK841" s="3"/>
      <c r="AL841" s="3"/>
      <c r="AM841" s="3"/>
      <c r="AN841" s="3"/>
      <c r="AO841" s="3"/>
      <c r="AP841" s="3"/>
      <c r="AQ841" s="3"/>
      <c r="AR841" s="3"/>
      <c r="AS841" s="3"/>
      <c r="AT841" s="3"/>
      <c r="AU841" s="3"/>
      <c r="AV841" s="2" t="s">
        <v>52</v>
      </c>
      <c r="AW841" s="2" t="s">
        <v>2128</v>
      </c>
      <c r="AX841" s="2" t="s">
        <v>52</v>
      </c>
      <c r="AY841" s="2" t="s">
        <v>52</v>
      </c>
      <c r="AZ841" s="2" t="s">
        <v>52</v>
      </c>
    </row>
    <row r="842" spans="1:52" ht="30" customHeight="1" x14ac:dyDescent="0.3">
      <c r="A842" s="23" t="s">
        <v>979</v>
      </c>
      <c r="B842" s="23" t="s">
        <v>52</v>
      </c>
      <c r="C842" s="23" t="s">
        <v>52</v>
      </c>
      <c r="D842" s="24"/>
      <c r="E842" s="26"/>
      <c r="F842" s="29">
        <f>TRUNC(SUMIF(N841:N841, N840, F841:F841),0)</f>
        <v>0</v>
      </c>
      <c r="G842" s="26"/>
      <c r="H842" s="29">
        <f>TRUNC(SUMIF(N841:N841, N840, H841:H841),0)</f>
        <v>0</v>
      </c>
      <c r="I842" s="26"/>
      <c r="J842" s="29">
        <f>TRUNC(SUMIF(N841:N841, N840, J841:J841),0)</f>
        <v>0</v>
      </c>
      <c r="K842" s="26"/>
      <c r="L842" s="29">
        <f>F842+H842+J842</f>
        <v>0</v>
      </c>
      <c r="M842" s="23" t="s">
        <v>52</v>
      </c>
      <c r="N842" s="2" t="s">
        <v>97</v>
      </c>
      <c r="O842" s="2" t="s">
        <v>97</v>
      </c>
      <c r="P842" s="2" t="s">
        <v>52</v>
      </c>
      <c r="Q842" s="2" t="s">
        <v>52</v>
      </c>
      <c r="R842" s="2" t="s">
        <v>52</v>
      </c>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c r="AR842" s="3"/>
      <c r="AS842" s="3"/>
      <c r="AT842" s="3"/>
      <c r="AU842" s="3"/>
      <c r="AV842" s="2" t="s">
        <v>52</v>
      </c>
      <c r="AW842" s="2" t="s">
        <v>52</v>
      </c>
      <c r="AX842" s="2" t="s">
        <v>52</v>
      </c>
      <c r="AY842" s="2" t="s">
        <v>52</v>
      </c>
      <c r="AZ842" s="2" t="s">
        <v>52</v>
      </c>
    </row>
    <row r="843" spans="1:52" ht="30" customHeight="1" x14ac:dyDescent="0.3">
      <c r="A843" s="24"/>
      <c r="B843" s="24"/>
      <c r="C843" s="24"/>
      <c r="D843" s="24"/>
      <c r="E843" s="26"/>
      <c r="F843" s="29"/>
      <c r="G843" s="26"/>
      <c r="H843" s="29"/>
      <c r="I843" s="26"/>
      <c r="J843" s="29"/>
      <c r="K843" s="26"/>
      <c r="L843" s="29"/>
      <c r="M843" s="24"/>
    </row>
    <row r="844" spans="1:52" ht="30" customHeight="1" x14ac:dyDescent="0.3">
      <c r="A844" s="20" t="s">
        <v>2129</v>
      </c>
      <c r="B844" s="21"/>
      <c r="C844" s="21"/>
      <c r="D844" s="21"/>
      <c r="E844" s="25"/>
      <c r="F844" s="28"/>
      <c r="G844" s="25"/>
      <c r="H844" s="28"/>
      <c r="I844" s="25"/>
      <c r="J844" s="28"/>
      <c r="K844" s="25"/>
      <c r="L844" s="28"/>
      <c r="M844" s="22"/>
      <c r="N844" s="1" t="s">
        <v>880</v>
      </c>
    </row>
    <row r="845" spans="1:52" ht="30" customHeight="1" x14ac:dyDescent="0.3">
      <c r="A845" s="23" t="s">
        <v>2060</v>
      </c>
      <c r="B845" s="23" t="s">
        <v>52</v>
      </c>
      <c r="C845" s="23" t="s">
        <v>70</v>
      </c>
      <c r="D845" s="24">
        <v>1</v>
      </c>
      <c r="E845" s="26">
        <f>일위대가목록!E212</f>
        <v>0</v>
      </c>
      <c r="F845" s="29">
        <f>TRUNC(E845*D845,1)</f>
        <v>0</v>
      </c>
      <c r="G845" s="26">
        <f>일위대가목록!F212</f>
        <v>0</v>
      </c>
      <c r="H845" s="29">
        <f>TRUNC(G845*D845,1)</f>
        <v>0</v>
      </c>
      <c r="I845" s="26">
        <f>일위대가목록!G212</f>
        <v>0</v>
      </c>
      <c r="J845" s="29">
        <f>TRUNC(I845*D845,1)</f>
        <v>0</v>
      </c>
      <c r="K845" s="26">
        <f>TRUNC(E845+G845+I845,1)</f>
        <v>0</v>
      </c>
      <c r="L845" s="29">
        <f>TRUNC(F845+H845+J845,1)</f>
        <v>0</v>
      </c>
      <c r="M845" s="23" t="s">
        <v>2061</v>
      </c>
      <c r="N845" s="2" t="s">
        <v>880</v>
      </c>
      <c r="O845" s="2" t="s">
        <v>2062</v>
      </c>
      <c r="P845" s="2" t="s">
        <v>65</v>
      </c>
      <c r="Q845" s="2" t="s">
        <v>66</v>
      </c>
      <c r="R845" s="2" t="s">
        <v>66</v>
      </c>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3"/>
      <c r="AS845" s="3"/>
      <c r="AT845" s="3"/>
      <c r="AU845" s="3"/>
      <c r="AV845" s="2" t="s">
        <v>52</v>
      </c>
      <c r="AW845" s="2" t="s">
        <v>2130</v>
      </c>
      <c r="AX845" s="2" t="s">
        <v>52</v>
      </c>
      <c r="AY845" s="2" t="s">
        <v>52</v>
      </c>
      <c r="AZ845" s="2" t="s">
        <v>52</v>
      </c>
    </row>
    <row r="846" spans="1:52" ht="30" customHeight="1" x14ac:dyDescent="0.3">
      <c r="A846" s="23" t="s">
        <v>979</v>
      </c>
      <c r="B846" s="23" t="s">
        <v>52</v>
      </c>
      <c r="C846" s="23" t="s">
        <v>52</v>
      </c>
      <c r="D846" s="24"/>
      <c r="E846" s="26"/>
      <c r="F846" s="29">
        <f>TRUNC(SUMIF(N845:N845, N844, F845:F845),0)</f>
        <v>0</v>
      </c>
      <c r="G846" s="26"/>
      <c r="H846" s="29">
        <f>TRUNC(SUMIF(N845:N845, N844, H845:H845),0)</f>
        <v>0</v>
      </c>
      <c r="I846" s="26"/>
      <c r="J846" s="29">
        <f>TRUNC(SUMIF(N845:N845, N844, J845:J845),0)</f>
        <v>0</v>
      </c>
      <c r="K846" s="26"/>
      <c r="L846" s="29">
        <f>F846+H846+J846</f>
        <v>0</v>
      </c>
      <c r="M846" s="23" t="s">
        <v>52</v>
      </c>
      <c r="N846" s="2" t="s">
        <v>97</v>
      </c>
      <c r="O846" s="2" t="s">
        <v>97</v>
      </c>
      <c r="P846" s="2" t="s">
        <v>52</v>
      </c>
      <c r="Q846" s="2" t="s">
        <v>52</v>
      </c>
      <c r="R846" s="2" t="s">
        <v>52</v>
      </c>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3"/>
      <c r="AS846" s="3"/>
      <c r="AT846" s="3"/>
      <c r="AU846" s="3"/>
      <c r="AV846" s="2" t="s">
        <v>52</v>
      </c>
      <c r="AW846" s="2" t="s">
        <v>52</v>
      </c>
      <c r="AX846" s="2" t="s">
        <v>52</v>
      </c>
      <c r="AY846" s="2" t="s">
        <v>52</v>
      </c>
      <c r="AZ846" s="2" t="s">
        <v>52</v>
      </c>
    </row>
    <row r="847" spans="1:52" ht="30" customHeight="1" x14ac:dyDescent="0.3">
      <c r="A847" s="24"/>
      <c r="B847" s="24"/>
      <c r="C847" s="24"/>
      <c r="D847" s="24"/>
      <c r="E847" s="26"/>
      <c r="F847" s="29"/>
      <c r="G847" s="26"/>
      <c r="H847" s="29"/>
      <c r="I847" s="26"/>
      <c r="J847" s="29"/>
      <c r="K847" s="26"/>
      <c r="L847" s="29"/>
      <c r="M847" s="24"/>
    </row>
    <row r="848" spans="1:52" ht="30" customHeight="1" x14ac:dyDescent="0.3">
      <c r="A848" s="20" t="s">
        <v>2131</v>
      </c>
      <c r="B848" s="21"/>
      <c r="C848" s="21"/>
      <c r="D848" s="21"/>
      <c r="E848" s="25"/>
      <c r="F848" s="28"/>
      <c r="G848" s="25"/>
      <c r="H848" s="28"/>
      <c r="I848" s="25"/>
      <c r="J848" s="28"/>
      <c r="K848" s="25"/>
      <c r="L848" s="28"/>
      <c r="M848" s="22"/>
      <c r="N848" s="1" t="s">
        <v>885</v>
      </c>
    </row>
    <row r="849" spans="1:52" ht="30" customHeight="1" x14ac:dyDescent="0.3">
      <c r="A849" s="23" t="s">
        <v>2060</v>
      </c>
      <c r="B849" s="23" t="s">
        <v>52</v>
      </c>
      <c r="C849" s="23" t="s">
        <v>70</v>
      </c>
      <c r="D849" s="24">
        <v>0.54</v>
      </c>
      <c r="E849" s="26">
        <f>일위대가목록!E212</f>
        <v>0</v>
      </c>
      <c r="F849" s="29">
        <f>TRUNC(E849*D849,1)</f>
        <v>0</v>
      </c>
      <c r="G849" s="26">
        <f>일위대가목록!F212</f>
        <v>0</v>
      </c>
      <c r="H849" s="29">
        <f>TRUNC(G849*D849,1)</f>
        <v>0</v>
      </c>
      <c r="I849" s="26">
        <f>일위대가목록!G212</f>
        <v>0</v>
      </c>
      <c r="J849" s="29">
        <f>TRUNC(I849*D849,1)</f>
        <v>0</v>
      </c>
      <c r="K849" s="26">
        <f>TRUNC(E849+G849+I849,1)</f>
        <v>0</v>
      </c>
      <c r="L849" s="29">
        <f>TRUNC(F849+H849+J849,1)</f>
        <v>0</v>
      </c>
      <c r="M849" s="23" t="s">
        <v>2061</v>
      </c>
      <c r="N849" s="2" t="s">
        <v>885</v>
      </c>
      <c r="O849" s="2" t="s">
        <v>2062</v>
      </c>
      <c r="P849" s="2" t="s">
        <v>65</v>
      </c>
      <c r="Q849" s="2" t="s">
        <v>66</v>
      </c>
      <c r="R849" s="2" t="s">
        <v>66</v>
      </c>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c r="AR849" s="3"/>
      <c r="AS849" s="3"/>
      <c r="AT849" s="3"/>
      <c r="AU849" s="3"/>
      <c r="AV849" s="2" t="s">
        <v>52</v>
      </c>
      <c r="AW849" s="2" t="s">
        <v>2132</v>
      </c>
      <c r="AX849" s="2" t="s">
        <v>52</v>
      </c>
      <c r="AY849" s="2" t="s">
        <v>52</v>
      </c>
      <c r="AZ849" s="2" t="s">
        <v>52</v>
      </c>
    </row>
    <row r="850" spans="1:52" ht="30" customHeight="1" x14ac:dyDescent="0.3">
      <c r="A850" s="23" t="s">
        <v>979</v>
      </c>
      <c r="B850" s="23" t="s">
        <v>52</v>
      </c>
      <c r="C850" s="23" t="s">
        <v>52</v>
      </c>
      <c r="D850" s="24"/>
      <c r="E850" s="26"/>
      <c r="F850" s="29">
        <f>TRUNC(SUMIF(N849:N849, N848, F849:F849),0)</f>
        <v>0</v>
      </c>
      <c r="G850" s="26"/>
      <c r="H850" s="29">
        <f>TRUNC(SUMIF(N849:N849, N848, H849:H849),0)</f>
        <v>0</v>
      </c>
      <c r="I850" s="26"/>
      <c r="J850" s="29">
        <f>TRUNC(SUMIF(N849:N849, N848, J849:J849),0)</f>
        <v>0</v>
      </c>
      <c r="K850" s="26"/>
      <c r="L850" s="29">
        <f>F850+H850+J850</f>
        <v>0</v>
      </c>
      <c r="M850" s="23" t="s">
        <v>52</v>
      </c>
      <c r="N850" s="2" t="s">
        <v>97</v>
      </c>
      <c r="O850" s="2" t="s">
        <v>97</v>
      </c>
      <c r="P850" s="2" t="s">
        <v>52</v>
      </c>
      <c r="Q850" s="2" t="s">
        <v>52</v>
      </c>
      <c r="R850" s="2" t="s">
        <v>52</v>
      </c>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3"/>
      <c r="AS850" s="3"/>
      <c r="AT850" s="3"/>
      <c r="AU850" s="3"/>
      <c r="AV850" s="2" t="s">
        <v>52</v>
      </c>
      <c r="AW850" s="2" t="s">
        <v>52</v>
      </c>
      <c r="AX850" s="2" t="s">
        <v>52</v>
      </c>
      <c r="AY850" s="2" t="s">
        <v>52</v>
      </c>
      <c r="AZ850" s="2" t="s">
        <v>52</v>
      </c>
    </row>
    <row r="851" spans="1:52" ht="30" customHeight="1" x14ac:dyDescent="0.3">
      <c r="A851" s="24"/>
      <c r="B851" s="24"/>
      <c r="C851" s="24"/>
      <c r="D851" s="24"/>
      <c r="E851" s="26"/>
      <c r="F851" s="29"/>
      <c r="G851" s="26"/>
      <c r="H851" s="29"/>
      <c r="I851" s="26"/>
      <c r="J851" s="29"/>
      <c r="K851" s="26"/>
      <c r="L851" s="29"/>
      <c r="M851" s="24"/>
    </row>
    <row r="852" spans="1:52" ht="30" customHeight="1" x14ac:dyDescent="0.3">
      <c r="A852" s="20" t="s">
        <v>2133</v>
      </c>
      <c r="B852" s="21"/>
      <c r="C852" s="21"/>
      <c r="D852" s="21"/>
      <c r="E852" s="25"/>
      <c r="F852" s="28"/>
      <c r="G852" s="25"/>
      <c r="H852" s="28"/>
      <c r="I852" s="25"/>
      <c r="J852" s="28"/>
      <c r="K852" s="25"/>
      <c r="L852" s="28"/>
      <c r="M852" s="22"/>
      <c r="N852" s="1" t="s">
        <v>890</v>
      </c>
    </row>
    <row r="853" spans="1:52" ht="30" customHeight="1" x14ac:dyDescent="0.3">
      <c r="A853" s="23" t="s">
        <v>992</v>
      </c>
      <c r="B853" s="23" t="s">
        <v>987</v>
      </c>
      <c r="C853" s="23" t="s">
        <v>988</v>
      </c>
      <c r="D853" s="24">
        <v>1.4490000000000001</v>
      </c>
      <c r="E853" s="26">
        <f>단가대비표!O147</f>
        <v>0</v>
      </c>
      <c r="F853" s="29">
        <f>TRUNC(E853*D853,1)</f>
        <v>0</v>
      </c>
      <c r="G853" s="26">
        <f>단가대비표!P147</f>
        <v>0</v>
      </c>
      <c r="H853" s="29">
        <f>TRUNC(G853*D853,1)</f>
        <v>0</v>
      </c>
      <c r="I853" s="26">
        <f>단가대비표!V147</f>
        <v>0</v>
      </c>
      <c r="J853" s="29">
        <f>TRUNC(I853*D853,1)</f>
        <v>0</v>
      </c>
      <c r="K853" s="26">
        <f>TRUNC(E853+G853+I853,1)</f>
        <v>0</v>
      </c>
      <c r="L853" s="29">
        <f>TRUNC(F853+H853+J853,1)</f>
        <v>0</v>
      </c>
      <c r="M853" s="23" t="s">
        <v>993</v>
      </c>
      <c r="N853" s="2" t="s">
        <v>890</v>
      </c>
      <c r="O853" s="2" t="s">
        <v>994</v>
      </c>
      <c r="P853" s="2" t="s">
        <v>66</v>
      </c>
      <c r="Q853" s="2" t="s">
        <v>66</v>
      </c>
      <c r="R853" s="2" t="s">
        <v>65</v>
      </c>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3"/>
      <c r="AS853" s="3"/>
      <c r="AT853" s="3"/>
      <c r="AU853" s="3"/>
      <c r="AV853" s="2" t="s">
        <v>52</v>
      </c>
      <c r="AW853" s="2" t="s">
        <v>2134</v>
      </c>
      <c r="AX853" s="2" t="s">
        <v>52</v>
      </c>
      <c r="AY853" s="2" t="s">
        <v>52</v>
      </c>
      <c r="AZ853" s="2" t="s">
        <v>52</v>
      </c>
    </row>
    <row r="854" spans="1:52" ht="30" customHeight="1" x14ac:dyDescent="0.3">
      <c r="A854" s="23" t="s">
        <v>979</v>
      </c>
      <c r="B854" s="23" t="s">
        <v>52</v>
      </c>
      <c r="C854" s="23" t="s">
        <v>52</v>
      </c>
      <c r="D854" s="24"/>
      <c r="E854" s="26"/>
      <c r="F854" s="29">
        <f>TRUNC(SUMIF(N853:N853, N852, F853:F853),0)</f>
        <v>0</v>
      </c>
      <c r="G854" s="26"/>
      <c r="H854" s="29">
        <f>TRUNC(SUMIF(N853:N853, N852, H853:H853),0)</f>
        <v>0</v>
      </c>
      <c r="I854" s="26"/>
      <c r="J854" s="29">
        <f>TRUNC(SUMIF(N853:N853, N852, J853:J853),0)</f>
        <v>0</v>
      </c>
      <c r="K854" s="26"/>
      <c r="L854" s="29">
        <f>F854+H854+J854</f>
        <v>0</v>
      </c>
      <c r="M854" s="23" t="s">
        <v>52</v>
      </c>
      <c r="N854" s="2" t="s">
        <v>97</v>
      </c>
      <c r="O854" s="2" t="s">
        <v>97</v>
      </c>
      <c r="P854" s="2" t="s">
        <v>52</v>
      </c>
      <c r="Q854" s="2" t="s">
        <v>52</v>
      </c>
      <c r="R854" s="2" t="s">
        <v>52</v>
      </c>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c r="AR854" s="3"/>
      <c r="AS854" s="3"/>
      <c r="AT854" s="3"/>
      <c r="AU854" s="3"/>
      <c r="AV854" s="2" t="s">
        <v>52</v>
      </c>
      <c r="AW854" s="2" t="s">
        <v>52</v>
      </c>
      <c r="AX854" s="2" t="s">
        <v>52</v>
      </c>
      <c r="AY854" s="2" t="s">
        <v>52</v>
      </c>
      <c r="AZ854" s="2" t="s">
        <v>52</v>
      </c>
    </row>
    <row r="855" spans="1:52" ht="30" customHeight="1" x14ac:dyDescent="0.3">
      <c r="A855" s="24"/>
      <c r="B855" s="24"/>
      <c r="C855" s="24"/>
      <c r="D855" s="24"/>
      <c r="E855" s="26"/>
      <c r="F855" s="29"/>
      <c r="G855" s="26"/>
      <c r="H855" s="29"/>
      <c r="I855" s="26"/>
      <c r="J855" s="29"/>
      <c r="K855" s="26"/>
      <c r="L855" s="29"/>
      <c r="M855" s="24"/>
    </row>
    <row r="856" spans="1:52" ht="30" customHeight="1" x14ac:dyDescent="0.3">
      <c r="A856" s="20" t="s">
        <v>2135</v>
      </c>
      <c r="B856" s="21"/>
      <c r="C856" s="21"/>
      <c r="D856" s="21"/>
      <c r="E856" s="25"/>
      <c r="F856" s="28"/>
      <c r="G856" s="25"/>
      <c r="H856" s="28"/>
      <c r="I856" s="25"/>
      <c r="J856" s="28"/>
      <c r="K856" s="25"/>
      <c r="L856" s="28"/>
      <c r="M856" s="22"/>
      <c r="N856" s="1" t="s">
        <v>999</v>
      </c>
    </row>
    <row r="857" spans="1:52" ht="30" customHeight="1" x14ac:dyDescent="0.3">
      <c r="A857" s="23" t="s">
        <v>2136</v>
      </c>
      <c r="B857" s="23" t="s">
        <v>2137</v>
      </c>
      <c r="C857" s="23" t="s">
        <v>62</v>
      </c>
      <c r="D857" s="24">
        <v>1.05</v>
      </c>
      <c r="E857" s="26">
        <f>단가대비표!O121</f>
        <v>0</v>
      </c>
      <c r="F857" s="29">
        <f>TRUNC(E857*D857,1)</f>
        <v>0</v>
      </c>
      <c r="G857" s="26">
        <f>단가대비표!P121</f>
        <v>0</v>
      </c>
      <c r="H857" s="29">
        <f>TRUNC(G857*D857,1)</f>
        <v>0</v>
      </c>
      <c r="I857" s="26">
        <f>단가대비표!V121</f>
        <v>0</v>
      </c>
      <c r="J857" s="29">
        <f>TRUNC(I857*D857,1)</f>
        <v>0</v>
      </c>
      <c r="K857" s="26">
        <f t="shared" ref="K857:L860" si="126">TRUNC(E857+G857+I857,1)</f>
        <v>0</v>
      </c>
      <c r="L857" s="29">
        <f t="shared" si="126"/>
        <v>0</v>
      </c>
      <c r="M857" s="23" t="s">
        <v>2138</v>
      </c>
      <c r="N857" s="2" t="s">
        <v>999</v>
      </c>
      <c r="O857" s="2" t="s">
        <v>2139</v>
      </c>
      <c r="P857" s="2" t="s">
        <v>66</v>
      </c>
      <c r="Q857" s="2" t="s">
        <v>66</v>
      </c>
      <c r="R857" s="2" t="s">
        <v>65</v>
      </c>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c r="AR857" s="3"/>
      <c r="AS857" s="3"/>
      <c r="AT857" s="3"/>
      <c r="AU857" s="3"/>
      <c r="AV857" s="2" t="s">
        <v>52</v>
      </c>
      <c r="AW857" s="2" t="s">
        <v>2140</v>
      </c>
      <c r="AX857" s="2" t="s">
        <v>52</v>
      </c>
      <c r="AY857" s="2" t="s">
        <v>52</v>
      </c>
      <c r="AZ857" s="2" t="s">
        <v>52</v>
      </c>
    </row>
    <row r="858" spans="1:52" ht="30" customHeight="1" x14ac:dyDescent="0.3">
      <c r="A858" s="23" t="s">
        <v>1577</v>
      </c>
      <c r="B858" s="23" t="s">
        <v>2141</v>
      </c>
      <c r="C858" s="23" t="s">
        <v>897</v>
      </c>
      <c r="D858" s="24">
        <v>1.38</v>
      </c>
      <c r="E858" s="26">
        <f>일위대가목록!E150</f>
        <v>0</v>
      </c>
      <c r="F858" s="29">
        <f>TRUNC(E858*D858,1)</f>
        <v>0</v>
      </c>
      <c r="G858" s="26">
        <f>일위대가목록!F150</f>
        <v>0</v>
      </c>
      <c r="H858" s="29">
        <f>TRUNC(G858*D858,1)</f>
        <v>0</v>
      </c>
      <c r="I858" s="26">
        <f>일위대가목록!G150</f>
        <v>0</v>
      </c>
      <c r="J858" s="29">
        <f>TRUNC(I858*D858,1)</f>
        <v>0</v>
      </c>
      <c r="K858" s="26">
        <f t="shared" si="126"/>
        <v>0</v>
      </c>
      <c r="L858" s="29">
        <f t="shared" si="126"/>
        <v>0</v>
      </c>
      <c r="M858" s="23" t="s">
        <v>2142</v>
      </c>
      <c r="N858" s="2" t="s">
        <v>999</v>
      </c>
      <c r="O858" s="2" t="s">
        <v>2143</v>
      </c>
      <c r="P858" s="2" t="s">
        <v>65</v>
      </c>
      <c r="Q858" s="2" t="s">
        <v>66</v>
      </c>
      <c r="R858" s="2" t="s">
        <v>66</v>
      </c>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3"/>
      <c r="AS858" s="3"/>
      <c r="AT858" s="3"/>
      <c r="AU858" s="3"/>
      <c r="AV858" s="2" t="s">
        <v>52</v>
      </c>
      <c r="AW858" s="2" t="s">
        <v>2144</v>
      </c>
      <c r="AX858" s="2" t="s">
        <v>52</v>
      </c>
      <c r="AY858" s="2" t="s">
        <v>52</v>
      </c>
      <c r="AZ858" s="2" t="s">
        <v>52</v>
      </c>
    </row>
    <row r="859" spans="1:52" ht="30" customHeight="1" x14ac:dyDescent="0.3">
      <c r="A859" s="23" t="s">
        <v>1582</v>
      </c>
      <c r="B859" s="23" t="s">
        <v>1583</v>
      </c>
      <c r="C859" s="23" t="s">
        <v>70</v>
      </c>
      <c r="D859" s="24">
        <v>0.12</v>
      </c>
      <c r="E859" s="26">
        <f>일위대가목록!E151</f>
        <v>0</v>
      </c>
      <c r="F859" s="29">
        <f>TRUNC(E859*D859,1)</f>
        <v>0</v>
      </c>
      <c r="G859" s="26">
        <f>일위대가목록!F151</f>
        <v>0</v>
      </c>
      <c r="H859" s="29">
        <f>TRUNC(G859*D859,1)</f>
        <v>0</v>
      </c>
      <c r="I859" s="26">
        <f>일위대가목록!G151</f>
        <v>0</v>
      </c>
      <c r="J859" s="29">
        <f>TRUNC(I859*D859,1)</f>
        <v>0</v>
      </c>
      <c r="K859" s="26">
        <f t="shared" si="126"/>
        <v>0</v>
      </c>
      <c r="L859" s="29">
        <f t="shared" si="126"/>
        <v>0</v>
      </c>
      <c r="M859" s="23" t="s">
        <v>1584</v>
      </c>
      <c r="N859" s="2" t="s">
        <v>999</v>
      </c>
      <c r="O859" s="2" t="s">
        <v>1585</v>
      </c>
      <c r="P859" s="2" t="s">
        <v>65</v>
      </c>
      <c r="Q859" s="2" t="s">
        <v>66</v>
      </c>
      <c r="R859" s="2" t="s">
        <v>66</v>
      </c>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3"/>
      <c r="AS859" s="3"/>
      <c r="AT859" s="3"/>
      <c r="AU859" s="3"/>
      <c r="AV859" s="2" t="s">
        <v>52</v>
      </c>
      <c r="AW859" s="2" t="s">
        <v>2145</v>
      </c>
      <c r="AX859" s="2" t="s">
        <v>52</v>
      </c>
      <c r="AY859" s="2" t="s">
        <v>52</v>
      </c>
      <c r="AZ859" s="2" t="s">
        <v>52</v>
      </c>
    </row>
    <row r="860" spans="1:52" ht="30" customHeight="1" x14ac:dyDescent="0.3">
      <c r="A860" s="23" t="s">
        <v>895</v>
      </c>
      <c r="B860" s="23" t="s">
        <v>896</v>
      </c>
      <c r="C860" s="23" t="s">
        <v>897</v>
      </c>
      <c r="D860" s="24">
        <v>-4.8300000000000003E-2</v>
      </c>
      <c r="E860" s="26">
        <f>단가대비표!O18</f>
        <v>0</v>
      </c>
      <c r="F860" s="29">
        <f>TRUNC(E860*D860,1)</f>
        <v>0</v>
      </c>
      <c r="G860" s="26">
        <f>단가대비표!P18</f>
        <v>0</v>
      </c>
      <c r="H860" s="29">
        <f>TRUNC(G860*D860,1)</f>
        <v>0</v>
      </c>
      <c r="I860" s="26">
        <f>단가대비표!V18</f>
        <v>0</v>
      </c>
      <c r="J860" s="29">
        <f>TRUNC(I860*D860,1)</f>
        <v>0</v>
      </c>
      <c r="K860" s="26">
        <f t="shared" si="126"/>
        <v>0</v>
      </c>
      <c r="L860" s="29">
        <f t="shared" si="126"/>
        <v>0</v>
      </c>
      <c r="M860" s="23" t="s">
        <v>898</v>
      </c>
      <c r="N860" s="2" t="s">
        <v>999</v>
      </c>
      <c r="O860" s="2" t="s">
        <v>899</v>
      </c>
      <c r="P860" s="2" t="s">
        <v>66</v>
      </c>
      <c r="Q860" s="2" t="s">
        <v>66</v>
      </c>
      <c r="R860" s="2" t="s">
        <v>65</v>
      </c>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3"/>
      <c r="AS860" s="3"/>
      <c r="AT860" s="3"/>
      <c r="AU860" s="3"/>
      <c r="AV860" s="2" t="s">
        <v>52</v>
      </c>
      <c r="AW860" s="2" t="s">
        <v>2146</v>
      </c>
      <c r="AX860" s="2" t="s">
        <v>52</v>
      </c>
      <c r="AY860" s="2" t="s">
        <v>52</v>
      </c>
      <c r="AZ860" s="2" t="s">
        <v>52</v>
      </c>
    </row>
    <row r="861" spans="1:52" ht="30" customHeight="1" x14ac:dyDescent="0.3">
      <c r="A861" s="23" t="s">
        <v>979</v>
      </c>
      <c r="B861" s="23" t="s">
        <v>52</v>
      </c>
      <c r="C861" s="23" t="s">
        <v>52</v>
      </c>
      <c r="D861" s="24"/>
      <c r="E861" s="26"/>
      <c r="F861" s="29">
        <f>TRUNC(SUMIF(N857:N860, N856, F857:F860),0)</f>
        <v>0</v>
      </c>
      <c r="G861" s="26"/>
      <c r="H861" s="29">
        <f>TRUNC(SUMIF(N857:N860, N856, H857:H860),0)</f>
        <v>0</v>
      </c>
      <c r="I861" s="26"/>
      <c r="J861" s="29">
        <f>TRUNC(SUMIF(N857:N860, N856, J857:J860),0)</f>
        <v>0</v>
      </c>
      <c r="K861" s="26"/>
      <c r="L861" s="29">
        <f>F861+H861+J861</f>
        <v>0</v>
      </c>
      <c r="M861" s="23" t="s">
        <v>52</v>
      </c>
      <c r="N861" s="2" t="s">
        <v>97</v>
      </c>
      <c r="O861" s="2" t="s">
        <v>97</v>
      </c>
      <c r="P861" s="2" t="s">
        <v>52</v>
      </c>
      <c r="Q861" s="2" t="s">
        <v>52</v>
      </c>
      <c r="R861" s="2" t="s">
        <v>52</v>
      </c>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c r="AR861" s="3"/>
      <c r="AS861" s="3"/>
      <c r="AT861" s="3"/>
      <c r="AU861" s="3"/>
      <c r="AV861" s="2" t="s">
        <v>52</v>
      </c>
      <c r="AW861" s="2" t="s">
        <v>52</v>
      </c>
      <c r="AX861" s="2" t="s">
        <v>52</v>
      </c>
      <c r="AY861" s="2" t="s">
        <v>52</v>
      </c>
      <c r="AZ861" s="2" t="s">
        <v>52</v>
      </c>
    </row>
    <row r="862" spans="1:52" ht="30" customHeight="1" x14ac:dyDescent="0.3">
      <c r="A862" s="24"/>
      <c r="B862" s="24"/>
      <c r="C862" s="24"/>
      <c r="D862" s="24"/>
      <c r="E862" s="26"/>
      <c r="F862" s="29"/>
      <c r="G862" s="26"/>
      <c r="H862" s="29"/>
      <c r="I862" s="26"/>
      <c r="J862" s="29"/>
      <c r="K862" s="26"/>
      <c r="L862" s="29"/>
      <c r="M862" s="24"/>
    </row>
    <row r="863" spans="1:52" ht="30" customHeight="1" x14ac:dyDescent="0.3">
      <c r="A863" s="20" t="s">
        <v>2147</v>
      </c>
      <c r="B863" s="21"/>
      <c r="C863" s="21"/>
      <c r="D863" s="21"/>
      <c r="E863" s="25"/>
      <c r="F863" s="28"/>
      <c r="G863" s="25"/>
      <c r="H863" s="28"/>
      <c r="I863" s="25"/>
      <c r="J863" s="28"/>
      <c r="K863" s="25"/>
      <c r="L863" s="28"/>
      <c r="M863" s="22"/>
      <c r="N863" s="1" t="s">
        <v>2143</v>
      </c>
    </row>
    <row r="864" spans="1:52" ht="30" customHeight="1" x14ac:dyDescent="0.3">
      <c r="A864" s="23" t="s">
        <v>2149</v>
      </c>
      <c r="B864" s="23" t="s">
        <v>987</v>
      </c>
      <c r="C864" s="23" t="s">
        <v>988</v>
      </c>
      <c r="D864" s="24">
        <v>2.8500000000000001E-3</v>
      </c>
      <c r="E864" s="26">
        <f>단가대비표!O150</f>
        <v>0</v>
      </c>
      <c r="F864" s="29">
        <f t="shared" ref="F864:F869" si="127">TRUNC(E864*D864,1)</f>
        <v>0</v>
      </c>
      <c r="G864" s="26">
        <f>단가대비표!P150</f>
        <v>0</v>
      </c>
      <c r="H864" s="29">
        <f t="shared" ref="H864:H869" si="128">TRUNC(G864*D864,1)</f>
        <v>0</v>
      </c>
      <c r="I864" s="26">
        <f>단가대비표!V150</f>
        <v>0</v>
      </c>
      <c r="J864" s="29">
        <f t="shared" ref="J864:J869" si="129">TRUNC(I864*D864,1)</f>
        <v>0</v>
      </c>
      <c r="K864" s="26">
        <f t="shared" ref="K864:L869" si="130">TRUNC(E864+G864+I864,1)</f>
        <v>0</v>
      </c>
      <c r="L864" s="29">
        <f t="shared" si="130"/>
        <v>0</v>
      </c>
      <c r="M864" s="23" t="s">
        <v>2150</v>
      </c>
      <c r="N864" s="2" t="s">
        <v>2143</v>
      </c>
      <c r="O864" s="2" t="s">
        <v>2151</v>
      </c>
      <c r="P864" s="2" t="s">
        <v>66</v>
      </c>
      <c r="Q864" s="2" t="s">
        <v>66</v>
      </c>
      <c r="R864" s="2" t="s">
        <v>65</v>
      </c>
      <c r="S864" s="3"/>
      <c r="T864" s="3"/>
      <c r="U864" s="3"/>
      <c r="V864" s="3">
        <v>1</v>
      </c>
      <c r="W864" s="3">
        <v>2</v>
      </c>
      <c r="X864" s="3"/>
      <c r="Y864" s="3"/>
      <c r="Z864" s="3"/>
      <c r="AA864" s="3"/>
      <c r="AB864" s="3"/>
      <c r="AC864" s="3"/>
      <c r="AD864" s="3"/>
      <c r="AE864" s="3"/>
      <c r="AF864" s="3"/>
      <c r="AG864" s="3"/>
      <c r="AH864" s="3"/>
      <c r="AI864" s="3"/>
      <c r="AJ864" s="3"/>
      <c r="AK864" s="3"/>
      <c r="AL864" s="3"/>
      <c r="AM864" s="3"/>
      <c r="AN864" s="3"/>
      <c r="AO864" s="3"/>
      <c r="AP864" s="3"/>
      <c r="AQ864" s="3"/>
      <c r="AR864" s="3"/>
      <c r="AS864" s="3"/>
      <c r="AT864" s="3"/>
      <c r="AU864" s="3"/>
      <c r="AV864" s="2" t="s">
        <v>52</v>
      </c>
      <c r="AW864" s="2" t="s">
        <v>2152</v>
      </c>
      <c r="AX864" s="2" t="s">
        <v>52</v>
      </c>
      <c r="AY864" s="2" t="s">
        <v>52</v>
      </c>
      <c r="AZ864" s="2" t="s">
        <v>52</v>
      </c>
    </row>
    <row r="865" spans="1:52" ht="30" customHeight="1" x14ac:dyDescent="0.3">
      <c r="A865" s="23" t="s">
        <v>2101</v>
      </c>
      <c r="B865" s="23" t="s">
        <v>987</v>
      </c>
      <c r="C865" s="23" t="s">
        <v>988</v>
      </c>
      <c r="D865" s="24">
        <v>1.0399999999999999E-3</v>
      </c>
      <c r="E865" s="26">
        <f>단가대비표!O151</f>
        <v>0</v>
      </c>
      <c r="F865" s="29">
        <f t="shared" si="127"/>
        <v>0</v>
      </c>
      <c r="G865" s="26">
        <f>단가대비표!P151</f>
        <v>0</v>
      </c>
      <c r="H865" s="29">
        <f t="shared" si="128"/>
        <v>0</v>
      </c>
      <c r="I865" s="26">
        <f>단가대비표!V151</f>
        <v>0</v>
      </c>
      <c r="J865" s="29">
        <f t="shared" si="129"/>
        <v>0</v>
      </c>
      <c r="K865" s="26">
        <f t="shared" si="130"/>
        <v>0</v>
      </c>
      <c r="L865" s="29">
        <f t="shared" si="130"/>
        <v>0</v>
      </c>
      <c r="M865" s="23" t="s">
        <v>2102</v>
      </c>
      <c r="N865" s="2" t="s">
        <v>2143</v>
      </c>
      <c r="O865" s="2" t="s">
        <v>2103</v>
      </c>
      <c r="P865" s="2" t="s">
        <v>66</v>
      </c>
      <c r="Q865" s="2" t="s">
        <v>66</v>
      </c>
      <c r="R865" s="2" t="s">
        <v>65</v>
      </c>
      <c r="S865" s="3"/>
      <c r="T865" s="3"/>
      <c r="U865" s="3"/>
      <c r="V865" s="3">
        <v>1</v>
      </c>
      <c r="W865" s="3">
        <v>2</v>
      </c>
      <c r="X865" s="3"/>
      <c r="Y865" s="3"/>
      <c r="Z865" s="3"/>
      <c r="AA865" s="3"/>
      <c r="AB865" s="3"/>
      <c r="AC865" s="3"/>
      <c r="AD865" s="3"/>
      <c r="AE865" s="3"/>
      <c r="AF865" s="3"/>
      <c r="AG865" s="3"/>
      <c r="AH865" s="3"/>
      <c r="AI865" s="3"/>
      <c r="AJ865" s="3"/>
      <c r="AK865" s="3"/>
      <c r="AL865" s="3"/>
      <c r="AM865" s="3"/>
      <c r="AN865" s="3"/>
      <c r="AO865" s="3"/>
      <c r="AP865" s="3"/>
      <c r="AQ865" s="3"/>
      <c r="AR865" s="3"/>
      <c r="AS865" s="3"/>
      <c r="AT865" s="3"/>
      <c r="AU865" s="3"/>
      <c r="AV865" s="2" t="s">
        <v>52</v>
      </c>
      <c r="AW865" s="2" t="s">
        <v>2153</v>
      </c>
      <c r="AX865" s="2" t="s">
        <v>52</v>
      </c>
      <c r="AY865" s="2" t="s">
        <v>52</v>
      </c>
      <c r="AZ865" s="2" t="s">
        <v>52</v>
      </c>
    </row>
    <row r="866" spans="1:52" ht="30" customHeight="1" x14ac:dyDescent="0.3">
      <c r="A866" s="23" t="s">
        <v>2017</v>
      </c>
      <c r="B866" s="23" t="s">
        <v>987</v>
      </c>
      <c r="C866" s="23" t="s">
        <v>988</v>
      </c>
      <c r="D866" s="24">
        <v>7.7999999999999999E-4</v>
      </c>
      <c r="E866" s="26">
        <f>단가대비표!O148</f>
        <v>0</v>
      </c>
      <c r="F866" s="29">
        <f t="shared" si="127"/>
        <v>0</v>
      </c>
      <c r="G866" s="26">
        <f>단가대비표!P148</f>
        <v>0</v>
      </c>
      <c r="H866" s="29">
        <f t="shared" si="128"/>
        <v>0</v>
      </c>
      <c r="I866" s="26">
        <f>단가대비표!V148</f>
        <v>0</v>
      </c>
      <c r="J866" s="29">
        <f t="shared" si="129"/>
        <v>0</v>
      </c>
      <c r="K866" s="26">
        <f t="shared" si="130"/>
        <v>0</v>
      </c>
      <c r="L866" s="29">
        <f t="shared" si="130"/>
        <v>0</v>
      </c>
      <c r="M866" s="23" t="s">
        <v>2018</v>
      </c>
      <c r="N866" s="2" t="s">
        <v>2143</v>
      </c>
      <c r="O866" s="2" t="s">
        <v>2019</v>
      </c>
      <c r="P866" s="2" t="s">
        <v>66</v>
      </c>
      <c r="Q866" s="2" t="s">
        <v>66</v>
      </c>
      <c r="R866" s="2" t="s">
        <v>65</v>
      </c>
      <c r="S866" s="3"/>
      <c r="T866" s="3"/>
      <c r="U866" s="3"/>
      <c r="V866" s="3">
        <v>1</v>
      </c>
      <c r="W866" s="3">
        <v>2</v>
      </c>
      <c r="X866" s="3"/>
      <c r="Y866" s="3"/>
      <c r="Z866" s="3"/>
      <c r="AA866" s="3"/>
      <c r="AB866" s="3"/>
      <c r="AC866" s="3"/>
      <c r="AD866" s="3"/>
      <c r="AE866" s="3"/>
      <c r="AF866" s="3"/>
      <c r="AG866" s="3"/>
      <c r="AH866" s="3"/>
      <c r="AI866" s="3"/>
      <c r="AJ866" s="3"/>
      <c r="AK866" s="3"/>
      <c r="AL866" s="3"/>
      <c r="AM866" s="3"/>
      <c r="AN866" s="3"/>
      <c r="AO866" s="3"/>
      <c r="AP866" s="3"/>
      <c r="AQ866" s="3"/>
      <c r="AR866" s="3"/>
      <c r="AS866" s="3"/>
      <c r="AT866" s="3"/>
      <c r="AU866" s="3"/>
      <c r="AV866" s="2" t="s">
        <v>52</v>
      </c>
      <c r="AW866" s="2" t="s">
        <v>2154</v>
      </c>
      <c r="AX866" s="2" t="s">
        <v>52</v>
      </c>
      <c r="AY866" s="2" t="s">
        <v>52</v>
      </c>
      <c r="AZ866" s="2" t="s">
        <v>52</v>
      </c>
    </row>
    <row r="867" spans="1:52" ht="30" customHeight="1" x14ac:dyDescent="0.3">
      <c r="A867" s="23" t="s">
        <v>992</v>
      </c>
      <c r="B867" s="23" t="s">
        <v>987</v>
      </c>
      <c r="C867" s="23" t="s">
        <v>988</v>
      </c>
      <c r="D867" s="24">
        <v>5.1999999999999995E-4</v>
      </c>
      <c r="E867" s="26">
        <f>단가대비표!O147</f>
        <v>0</v>
      </c>
      <c r="F867" s="29">
        <f t="shared" si="127"/>
        <v>0</v>
      </c>
      <c r="G867" s="26">
        <f>단가대비표!P147</f>
        <v>0</v>
      </c>
      <c r="H867" s="29">
        <f t="shared" si="128"/>
        <v>0</v>
      </c>
      <c r="I867" s="26">
        <f>단가대비표!V147</f>
        <v>0</v>
      </c>
      <c r="J867" s="29">
        <f t="shared" si="129"/>
        <v>0</v>
      </c>
      <c r="K867" s="26">
        <f t="shared" si="130"/>
        <v>0</v>
      </c>
      <c r="L867" s="29">
        <f t="shared" si="130"/>
        <v>0</v>
      </c>
      <c r="M867" s="23" t="s">
        <v>993</v>
      </c>
      <c r="N867" s="2" t="s">
        <v>2143</v>
      </c>
      <c r="O867" s="2" t="s">
        <v>994</v>
      </c>
      <c r="P867" s="2" t="s">
        <v>66</v>
      </c>
      <c r="Q867" s="2" t="s">
        <v>66</v>
      </c>
      <c r="R867" s="2" t="s">
        <v>65</v>
      </c>
      <c r="S867" s="3"/>
      <c r="T867" s="3"/>
      <c r="U867" s="3"/>
      <c r="V867" s="3">
        <v>1</v>
      </c>
      <c r="W867" s="3">
        <v>2</v>
      </c>
      <c r="X867" s="3"/>
      <c r="Y867" s="3"/>
      <c r="Z867" s="3"/>
      <c r="AA867" s="3"/>
      <c r="AB867" s="3"/>
      <c r="AC867" s="3"/>
      <c r="AD867" s="3"/>
      <c r="AE867" s="3"/>
      <c r="AF867" s="3"/>
      <c r="AG867" s="3"/>
      <c r="AH867" s="3"/>
      <c r="AI867" s="3"/>
      <c r="AJ867" s="3"/>
      <c r="AK867" s="3"/>
      <c r="AL867" s="3"/>
      <c r="AM867" s="3"/>
      <c r="AN867" s="3"/>
      <c r="AO867" s="3"/>
      <c r="AP867" s="3"/>
      <c r="AQ867" s="3"/>
      <c r="AR867" s="3"/>
      <c r="AS867" s="3"/>
      <c r="AT867" s="3"/>
      <c r="AU867" s="3"/>
      <c r="AV867" s="2" t="s">
        <v>52</v>
      </c>
      <c r="AW867" s="2" t="s">
        <v>2155</v>
      </c>
      <c r="AX867" s="2" t="s">
        <v>52</v>
      </c>
      <c r="AY867" s="2" t="s">
        <v>52</v>
      </c>
      <c r="AZ867" s="2" t="s">
        <v>52</v>
      </c>
    </row>
    <row r="868" spans="1:52" ht="30" customHeight="1" x14ac:dyDescent="0.3">
      <c r="A868" s="23" t="s">
        <v>1557</v>
      </c>
      <c r="B868" s="23" t="s">
        <v>2021</v>
      </c>
      <c r="C868" s="23" t="s">
        <v>949</v>
      </c>
      <c r="D868" s="24">
        <v>1</v>
      </c>
      <c r="E868" s="26">
        <v>0</v>
      </c>
      <c r="F868" s="29">
        <f t="shared" si="127"/>
        <v>0</v>
      </c>
      <c r="G868" s="26">
        <v>0</v>
      </c>
      <c r="H868" s="29">
        <f t="shared" si="128"/>
        <v>0</v>
      </c>
      <c r="I868" s="26">
        <f>TRUNC(SUMIF(V864:V869, RIGHTB(O868, 1), H864:H869)*U868, 2)</f>
        <v>0</v>
      </c>
      <c r="J868" s="29">
        <f t="shared" si="129"/>
        <v>0</v>
      </c>
      <c r="K868" s="26">
        <f t="shared" si="130"/>
        <v>0</v>
      </c>
      <c r="L868" s="29">
        <f t="shared" si="130"/>
        <v>0</v>
      </c>
      <c r="M868" s="23" t="s">
        <v>52</v>
      </c>
      <c r="N868" s="2" t="s">
        <v>2143</v>
      </c>
      <c r="O868" s="2" t="s">
        <v>1360</v>
      </c>
      <c r="P868" s="2" t="s">
        <v>66</v>
      </c>
      <c r="Q868" s="2" t="s">
        <v>66</v>
      </c>
      <c r="R868" s="2" t="s">
        <v>66</v>
      </c>
      <c r="S868" s="3">
        <v>1</v>
      </c>
      <c r="T868" s="3">
        <v>2</v>
      </c>
      <c r="U868" s="3">
        <v>0.05</v>
      </c>
      <c r="V868" s="3"/>
      <c r="W868" s="3"/>
      <c r="X868" s="3"/>
      <c r="Y868" s="3"/>
      <c r="Z868" s="3"/>
      <c r="AA868" s="3"/>
      <c r="AB868" s="3"/>
      <c r="AC868" s="3"/>
      <c r="AD868" s="3"/>
      <c r="AE868" s="3"/>
      <c r="AF868" s="3"/>
      <c r="AG868" s="3"/>
      <c r="AH868" s="3"/>
      <c r="AI868" s="3"/>
      <c r="AJ868" s="3"/>
      <c r="AK868" s="3"/>
      <c r="AL868" s="3"/>
      <c r="AM868" s="3"/>
      <c r="AN868" s="3"/>
      <c r="AO868" s="3"/>
      <c r="AP868" s="3"/>
      <c r="AQ868" s="3"/>
      <c r="AR868" s="3"/>
      <c r="AS868" s="3"/>
      <c r="AT868" s="3"/>
      <c r="AU868" s="3"/>
      <c r="AV868" s="2" t="s">
        <v>52</v>
      </c>
      <c r="AW868" s="2" t="s">
        <v>2156</v>
      </c>
      <c r="AX868" s="2" t="s">
        <v>52</v>
      </c>
      <c r="AY868" s="2" t="s">
        <v>52</v>
      </c>
      <c r="AZ868" s="2" t="s">
        <v>52</v>
      </c>
    </row>
    <row r="869" spans="1:52" ht="30" customHeight="1" x14ac:dyDescent="0.3">
      <c r="A869" s="23" t="s">
        <v>1394</v>
      </c>
      <c r="B869" s="23" t="s">
        <v>1558</v>
      </c>
      <c r="C869" s="23" t="s">
        <v>949</v>
      </c>
      <c r="D869" s="24">
        <v>1</v>
      </c>
      <c r="E869" s="26">
        <f>TRUNC(SUMIF(W864:W869, RIGHTB(O869, 1), H864:H869)*U869, 2)</f>
        <v>0</v>
      </c>
      <c r="F869" s="29">
        <f t="shared" si="127"/>
        <v>0</v>
      </c>
      <c r="G869" s="26">
        <v>0</v>
      </c>
      <c r="H869" s="29">
        <f t="shared" si="128"/>
        <v>0</v>
      </c>
      <c r="I869" s="26">
        <v>0</v>
      </c>
      <c r="J869" s="29">
        <f t="shared" si="129"/>
        <v>0</v>
      </c>
      <c r="K869" s="26">
        <f t="shared" si="130"/>
        <v>0</v>
      </c>
      <c r="L869" s="29">
        <f t="shared" si="130"/>
        <v>0</v>
      </c>
      <c r="M869" s="23" t="s">
        <v>52</v>
      </c>
      <c r="N869" s="2" t="s">
        <v>2143</v>
      </c>
      <c r="O869" s="2" t="s">
        <v>1396</v>
      </c>
      <c r="P869" s="2" t="s">
        <v>66</v>
      </c>
      <c r="Q869" s="2" t="s">
        <v>66</v>
      </c>
      <c r="R869" s="2" t="s">
        <v>66</v>
      </c>
      <c r="S869" s="3">
        <v>1</v>
      </c>
      <c r="T869" s="3">
        <v>0</v>
      </c>
      <c r="U869" s="3">
        <v>0.03</v>
      </c>
      <c r="V869" s="3"/>
      <c r="W869" s="3"/>
      <c r="X869" s="3"/>
      <c r="Y869" s="3"/>
      <c r="Z869" s="3"/>
      <c r="AA869" s="3"/>
      <c r="AB869" s="3"/>
      <c r="AC869" s="3"/>
      <c r="AD869" s="3"/>
      <c r="AE869" s="3"/>
      <c r="AF869" s="3"/>
      <c r="AG869" s="3"/>
      <c r="AH869" s="3"/>
      <c r="AI869" s="3"/>
      <c r="AJ869" s="3"/>
      <c r="AK869" s="3"/>
      <c r="AL869" s="3"/>
      <c r="AM869" s="3"/>
      <c r="AN869" s="3"/>
      <c r="AO869" s="3"/>
      <c r="AP869" s="3"/>
      <c r="AQ869" s="3"/>
      <c r="AR869" s="3"/>
      <c r="AS869" s="3"/>
      <c r="AT869" s="3"/>
      <c r="AU869" s="3"/>
      <c r="AV869" s="2" t="s">
        <v>52</v>
      </c>
      <c r="AW869" s="2" t="s">
        <v>2157</v>
      </c>
      <c r="AX869" s="2" t="s">
        <v>52</v>
      </c>
      <c r="AY869" s="2" t="s">
        <v>52</v>
      </c>
      <c r="AZ869" s="2" t="s">
        <v>52</v>
      </c>
    </row>
    <row r="870" spans="1:52" ht="30" customHeight="1" x14ac:dyDescent="0.3">
      <c r="A870" s="23" t="s">
        <v>979</v>
      </c>
      <c r="B870" s="23" t="s">
        <v>52</v>
      </c>
      <c r="C870" s="23" t="s">
        <v>52</v>
      </c>
      <c r="D870" s="24"/>
      <c r="E870" s="26"/>
      <c r="F870" s="29">
        <f>TRUNC(SUMIF(N864:N869, N863, F864:F869),0)</f>
        <v>0</v>
      </c>
      <c r="G870" s="26"/>
      <c r="H870" s="29">
        <f>TRUNC(SUMIF(N864:N869, N863, H864:H869),0)</f>
        <v>0</v>
      </c>
      <c r="I870" s="26"/>
      <c r="J870" s="29">
        <f>TRUNC(SUMIF(N864:N869, N863, J864:J869),0)</f>
        <v>0</v>
      </c>
      <c r="K870" s="26"/>
      <c r="L870" s="29">
        <f>F870+H870+J870</f>
        <v>0</v>
      </c>
      <c r="M870" s="23" t="s">
        <v>52</v>
      </c>
      <c r="N870" s="2" t="s">
        <v>97</v>
      </c>
      <c r="O870" s="2" t="s">
        <v>97</v>
      </c>
      <c r="P870" s="2" t="s">
        <v>52</v>
      </c>
      <c r="Q870" s="2" t="s">
        <v>52</v>
      </c>
      <c r="R870" s="2" t="s">
        <v>52</v>
      </c>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c r="AR870" s="3"/>
      <c r="AS870" s="3"/>
      <c r="AT870" s="3"/>
      <c r="AU870" s="3"/>
      <c r="AV870" s="2" t="s">
        <v>52</v>
      </c>
      <c r="AW870" s="2" t="s">
        <v>52</v>
      </c>
      <c r="AX870" s="2" t="s">
        <v>52</v>
      </c>
      <c r="AY870" s="2" t="s">
        <v>52</v>
      </c>
      <c r="AZ870" s="2" t="s">
        <v>52</v>
      </c>
    </row>
    <row r="871" spans="1:52" ht="30" customHeight="1" x14ac:dyDescent="0.3">
      <c r="A871" s="24"/>
      <c r="B871" s="24"/>
      <c r="C871" s="24"/>
      <c r="D871" s="24"/>
      <c r="E871" s="26"/>
      <c r="F871" s="29"/>
      <c r="G871" s="26"/>
      <c r="H871" s="29"/>
      <c r="I871" s="26"/>
      <c r="J871" s="29"/>
      <c r="K871" s="26"/>
      <c r="L871" s="29"/>
      <c r="M871" s="24"/>
    </row>
    <row r="872" spans="1:52" ht="30" customHeight="1" x14ac:dyDescent="0.3">
      <c r="A872" s="20" t="s">
        <v>2158</v>
      </c>
      <c r="B872" s="21"/>
      <c r="C872" s="21"/>
      <c r="D872" s="21"/>
      <c r="E872" s="25"/>
      <c r="F872" s="28"/>
      <c r="G872" s="25"/>
      <c r="H872" s="28"/>
      <c r="I872" s="25"/>
      <c r="J872" s="28"/>
      <c r="K872" s="25"/>
      <c r="L872" s="28"/>
      <c r="M872" s="22"/>
      <c r="N872" s="1" t="s">
        <v>1585</v>
      </c>
    </row>
    <row r="873" spans="1:52" ht="30" customHeight="1" x14ac:dyDescent="0.3">
      <c r="A873" s="23" t="s">
        <v>2160</v>
      </c>
      <c r="B873" s="23" t="s">
        <v>2161</v>
      </c>
      <c r="C873" s="23" t="s">
        <v>70</v>
      </c>
      <c r="D873" s="24">
        <v>1</v>
      </c>
      <c r="E873" s="26">
        <f>일위대가목록!E152</f>
        <v>0</v>
      </c>
      <c r="F873" s="29">
        <f>TRUNC(E873*D873,1)</f>
        <v>0</v>
      </c>
      <c r="G873" s="26">
        <f>일위대가목록!F152</f>
        <v>0</v>
      </c>
      <c r="H873" s="29">
        <f>TRUNC(G873*D873,1)</f>
        <v>0</v>
      </c>
      <c r="I873" s="26">
        <f>일위대가목록!G152</f>
        <v>0</v>
      </c>
      <c r="J873" s="29">
        <f>TRUNC(I873*D873,1)</f>
        <v>0</v>
      </c>
      <c r="K873" s="26">
        <f>TRUNC(E873+G873+I873,1)</f>
        <v>0</v>
      </c>
      <c r="L873" s="29">
        <f>TRUNC(F873+H873+J873,1)</f>
        <v>0</v>
      </c>
      <c r="M873" s="23" t="s">
        <v>2162</v>
      </c>
      <c r="N873" s="2" t="s">
        <v>1585</v>
      </c>
      <c r="O873" s="2" t="s">
        <v>2163</v>
      </c>
      <c r="P873" s="2" t="s">
        <v>65</v>
      </c>
      <c r="Q873" s="2" t="s">
        <v>66</v>
      </c>
      <c r="R873" s="2" t="s">
        <v>66</v>
      </c>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c r="AR873" s="3"/>
      <c r="AS873" s="3"/>
      <c r="AT873" s="3"/>
      <c r="AU873" s="3"/>
      <c r="AV873" s="2" t="s">
        <v>52</v>
      </c>
      <c r="AW873" s="2" t="s">
        <v>2164</v>
      </c>
      <c r="AX873" s="2" t="s">
        <v>52</v>
      </c>
      <c r="AY873" s="2" t="s">
        <v>52</v>
      </c>
      <c r="AZ873" s="2" t="s">
        <v>52</v>
      </c>
    </row>
    <row r="874" spans="1:52" ht="30" customHeight="1" x14ac:dyDescent="0.3">
      <c r="A874" s="23" t="s">
        <v>2165</v>
      </c>
      <c r="B874" s="23" t="s">
        <v>2166</v>
      </c>
      <c r="C874" s="23" t="s">
        <v>70</v>
      </c>
      <c r="D874" s="24">
        <v>1</v>
      </c>
      <c r="E874" s="26">
        <f>일위대가목록!E153</f>
        <v>0</v>
      </c>
      <c r="F874" s="29">
        <f>TRUNC(E874*D874,1)</f>
        <v>0</v>
      </c>
      <c r="G874" s="26">
        <f>일위대가목록!F153</f>
        <v>0</v>
      </c>
      <c r="H874" s="29">
        <f>TRUNC(G874*D874,1)</f>
        <v>0</v>
      </c>
      <c r="I874" s="26">
        <f>일위대가목록!G153</f>
        <v>0</v>
      </c>
      <c r="J874" s="29">
        <f>TRUNC(I874*D874,1)</f>
        <v>0</v>
      </c>
      <c r="K874" s="26">
        <f>TRUNC(E874+G874+I874,1)</f>
        <v>0</v>
      </c>
      <c r="L874" s="29">
        <f>TRUNC(F874+H874+J874,1)</f>
        <v>0</v>
      </c>
      <c r="M874" s="23" t="s">
        <v>2167</v>
      </c>
      <c r="N874" s="2" t="s">
        <v>1585</v>
      </c>
      <c r="O874" s="2" t="s">
        <v>2168</v>
      </c>
      <c r="P874" s="2" t="s">
        <v>65</v>
      </c>
      <c r="Q874" s="2" t="s">
        <v>66</v>
      </c>
      <c r="R874" s="2" t="s">
        <v>66</v>
      </c>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3"/>
      <c r="AS874" s="3"/>
      <c r="AT874" s="3"/>
      <c r="AU874" s="3"/>
      <c r="AV874" s="2" t="s">
        <v>52</v>
      </c>
      <c r="AW874" s="2" t="s">
        <v>2169</v>
      </c>
      <c r="AX874" s="2" t="s">
        <v>52</v>
      </c>
      <c r="AY874" s="2" t="s">
        <v>52</v>
      </c>
      <c r="AZ874" s="2" t="s">
        <v>52</v>
      </c>
    </row>
    <row r="875" spans="1:52" ht="30" customHeight="1" x14ac:dyDescent="0.3">
      <c r="A875" s="23" t="s">
        <v>979</v>
      </c>
      <c r="B875" s="23" t="s">
        <v>52</v>
      </c>
      <c r="C875" s="23" t="s">
        <v>52</v>
      </c>
      <c r="D875" s="24"/>
      <c r="E875" s="26"/>
      <c r="F875" s="29">
        <f>TRUNC(SUMIF(N873:N874, N872, F873:F874),0)</f>
        <v>0</v>
      </c>
      <c r="G875" s="26"/>
      <c r="H875" s="29">
        <f>TRUNC(SUMIF(N873:N874, N872, H873:H874),0)</f>
        <v>0</v>
      </c>
      <c r="I875" s="26"/>
      <c r="J875" s="29">
        <f>TRUNC(SUMIF(N873:N874, N872, J873:J874),0)</f>
        <v>0</v>
      </c>
      <c r="K875" s="26"/>
      <c r="L875" s="29">
        <f>F875+H875+J875</f>
        <v>0</v>
      </c>
      <c r="M875" s="23" t="s">
        <v>52</v>
      </c>
      <c r="N875" s="2" t="s">
        <v>97</v>
      </c>
      <c r="O875" s="2" t="s">
        <v>97</v>
      </c>
      <c r="P875" s="2" t="s">
        <v>52</v>
      </c>
      <c r="Q875" s="2" t="s">
        <v>52</v>
      </c>
      <c r="R875" s="2" t="s">
        <v>52</v>
      </c>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3"/>
      <c r="AS875" s="3"/>
      <c r="AT875" s="3"/>
      <c r="AU875" s="3"/>
      <c r="AV875" s="2" t="s">
        <v>52</v>
      </c>
      <c r="AW875" s="2" t="s">
        <v>52</v>
      </c>
      <c r="AX875" s="2" t="s">
        <v>52</v>
      </c>
      <c r="AY875" s="2" t="s">
        <v>52</v>
      </c>
      <c r="AZ875" s="2" t="s">
        <v>52</v>
      </c>
    </row>
    <row r="876" spans="1:52" ht="30" customHeight="1" x14ac:dyDescent="0.3">
      <c r="A876" s="24"/>
      <c r="B876" s="24"/>
      <c r="C876" s="24"/>
      <c r="D876" s="24"/>
      <c r="E876" s="26"/>
      <c r="F876" s="29"/>
      <c r="G876" s="26"/>
      <c r="H876" s="29"/>
      <c r="I876" s="26"/>
      <c r="J876" s="29"/>
      <c r="K876" s="26"/>
      <c r="L876" s="29"/>
      <c r="M876" s="24"/>
    </row>
    <row r="877" spans="1:52" ht="30" customHeight="1" x14ac:dyDescent="0.3">
      <c r="A877" s="20" t="s">
        <v>2170</v>
      </c>
      <c r="B877" s="21"/>
      <c r="C877" s="21"/>
      <c r="D877" s="21"/>
      <c r="E877" s="25"/>
      <c r="F877" s="28"/>
      <c r="G877" s="25"/>
      <c r="H877" s="28"/>
      <c r="I877" s="25"/>
      <c r="J877" s="28"/>
      <c r="K877" s="25"/>
      <c r="L877" s="28"/>
      <c r="M877" s="22"/>
      <c r="N877" s="1" t="s">
        <v>2163</v>
      </c>
    </row>
    <row r="878" spans="1:52" ht="30" customHeight="1" x14ac:dyDescent="0.3">
      <c r="A878" s="23" t="s">
        <v>2171</v>
      </c>
      <c r="B878" s="23" t="s">
        <v>2172</v>
      </c>
      <c r="C878" s="23" t="s">
        <v>1190</v>
      </c>
      <c r="D878" s="24">
        <v>0.08</v>
      </c>
      <c r="E878" s="26">
        <f>단가대비표!O106</f>
        <v>0</v>
      </c>
      <c r="F878" s="29">
        <f>TRUNC(E878*D878,1)</f>
        <v>0</v>
      </c>
      <c r="G878" s="26">
        <f>단가대비표!P106</f>
        <v>0</v>
      </c>
      <c r="H878" s="29">
        <f>TRUNC(G878*D878,1)</f>
        <v>0</v>
      </c>
      <c r="I878" s="26">
        <f>단가대비표!V106</f>
        <v>0</v>
      </c>
      <c r="J878" s="29">
        <f>TRUNC(I878*D878,1)</f>
        <v>0</v>
      </c>
      <c r="K878" s="26">
        <f>TRUNC(E878+G878+I878,1)</f>
        <v>0</v>
      </c>
      <c r="L878" s="29">
        <f>TRUNC(F878+H878+J878,1)</f>
        <v>0</v>
      </c>
      <c r="M878" s="23" t="s">
        <v>2173</v>
      </c>
      <c r="N878" s="2" t="s">
        <v>2163</v>
      </c>
      <c r="O878" s="2" t="s">
        <v>2174</v>
      </c>
      <c r="P878" s="2" t="s">
        <v>66</v>
      </c>
      <c r="Q878" s="2" t="s">
        <v>66</v>
      </c>
      <c r="R878" s="2" t="s">
        <v>65</v>
      </c>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3"/>
      <c r="AS878" s="3"/>
      <c r="AT878" s="3"/>
      <c r="AU878" s="3"/>
      <c r="AV878" s="2" t="s">
        <v>52</v>
      </c>
      <c r="AW878" s="2" t="s">
        <v>2175</v>
      </c>
      <c r="AX878" s="2" t="s">
        <v>52</v>
      </c>
      <c r="AY878" s="2" t="s">
        <v>52</v>
      </c>
      <c r="AZ878" s="2" t="s">
        <v>52</v>
      </c>
    </row>
    <row r="879" spans="1:52" ht="30" customHeight="1" x14ac:dyDescent="0.3">
      <c r="A879" s="23" t="s">
        <v>2176</v>
      </c>
      <c r="B879" s="23" t="s">
        <v>2177</v>
      </c>
      <c r="C879" s="23" t="s">
        <v>1190</v>
      </c>
      <c r="D879" s="24">
        <v>4.0000000000000001E-3</v>
      </c>
      <c r="E879" s="26">
        <f>단가대비표!O118</f>
        <v>0</v>
      </c>
      <c r="F879" s="29">
        <f>TRUNC(E879*D879,1)</f>
        <v>0</v>
      </c>
      <c r="G879" s="26">
        <f>단가대비표!P118</f>
        <v>0</v>
      </c>
      <c r="H879" s="29">
        <f>TRUNC(G879*D879,1)</f>
        <v>0</v>
      </c>
      <c r="I879" s="26">
        <f>단가대비표!V118</f>
        <v>0</v>
      </c>
      <c r="J879" s="29">
        <f>TRUNC(I879*D879,1)</f>
        <v>0</v>
      </c>
      <c r="K879" s="26">
        <f>TRUNC(E879+G879+I879,1)</f>
        <v>0</v>
      </c>
      <c r="L879" s="29">
        <f>TRUNC(F879+H879+J879,1)</f>
        <v>0</v>
      </c>
      <c r="M879" s="23" t="s">
        <v>2178</v>
      </c>
      <c r="N879" s="2" t="s">
        <v>2163</v>
      </c>
      <c r="O879" s="2" t="s">
        <v>2179</v>
      </c>
      <c r="P879" s="2" t="s">
        <v>66</v>
      </c>
      <c r="Q879" s="2" t="s">
        <v>66</v>
      </c>
      <c r="R879" s="2" t="s">
        <v>65</v>
      </c>
      <c r="S879" s="3"/>
      <c r="T879" s="3"/>
      <c r="U879" s="3"/>
      <c r="V879" s="3"/>
      <c r="W879" s="3"/>
      <c r="X879" s="3"/>
      <c r="Y879" s="3"/>
      <c r="Z879" s="3"/>
      <c r="AA879" s="3"/>
      <c r="AB879" s="3"/>
      <c r="AC879" s="3"/>
      <c r="AD879" s="3"/>
      <c r="AE879" s="3"/>
      <c r="AF879" s="3"/>
      <c r="AG879" s="3"/>
      <c r="AH879" s="3"/>
      <c r="AI879" s="3"/>
      <c r="AJ879" s="3"/>
      <c r="AK879" s="3"/>
      <c r="AL879" s="3"/>
      <c r="AM879" s="3"/>
      <c r="AN879" s="3"/>
      <c r="AO879" s="3"/>
      <c r="AP879" s="3"/>
      <c r="AQ879" s="3"/>
      <c r="AR879" s="3"/>
      <c r="AS879" s="3"/>
      <c r="AT879" s="3"/>
      <c r="AU879" s="3"/>
      <c r="AV879" s="2" t="s">
        <v>52</v>
      </c>
      <c r="AW879" s="2" t="s">
        <v>2180</v>
      </c>
      <c r="AX879" s="2" t="s">
        <v>52</v>
      </c>
      <c r="AY879" s="2" t="s">
        <v>52</v>
      </c>
      <c r="AZ879" s="2" t="s">
        <v>52</v>
      </c>
    </row>
    <row r="880" spans="1:52" ht="30" customHeight="1" x14ac:dyDescent="0.3">
      <c r="A880" s="23" t="s">
        <v>979</v>
      </c>
      <c r="B880" s="23" t="s">
        <v>52</v>
      </c>
      <c r="C880" s="23" t="s">
        <v>52</v>
      </c>
      <c r="D880" s="24"/>
      <c r="E880" s="26"/>
      <c r="F880" s="29">
        <f>TRUNC(SUMIF(N878:N879, N877, F878:F879),0)</f>
        <v>0</v>
      </c>
      <c r="G880" s="26"/>
      <c r="H880" s="29">
        <f>TRUNC(SUMIF(N878:N879, N877, H878:H879),0)</f>
        <v>0</v>
      </c>
      <c r="I880" s="26"/>
      <c r="J880" s="29">
        <f>TRUNC(SUMIF(N878:N879, N877, J878:J879),0)</f>
        <v>0</v>
      </c>
      <c r="K880" s="26"/>
      <c r="L880" s="29">
        <f>F880+H880+J880</f>
        <v>0</v>
      </c>
      <c r="M880" s="23" t="s">
        <v>52</v>
      </c>
      <c r="N880" s="2" t="s">
        <v>97</v>
      </c>
      <c r="O880" s="2" t="s">
        <v>97</v>
      </c>
      <c r="P880" s="2" t="s">
        <v>52</v>
      </c>
      <c r="Q880" s="2" t="s">
        <v>52</v>
      </c>
      <c r="R880" s="2" t="s">
        <v>52</v>
      </c>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3"/>
      <c r="AS880" s="3"/>
      <c r="AT880" s="3"/>
      <c r="AU880" s="3"/>
      <c r="AV880" s="2" t="s">
        <v>52</v>
      </c>
      <c r="AW880" s="2" t="s">
        <v>52</v>
      </c>
      <c r="AX880" s="2" t="s">
        <v>52</v>
      </c>
      <c r="AY880" s="2" t="s">
        <v>52</v>
      </c>
      <c r="AZ880" s="2" t="s">
        <v>52</v>
      </c>
    </row>
    <row r="881" spans="1:52" ht="30" customHeight="1" x14ac:dyDescent="0.3">
      <c r="A881" s="24"/>
      <c r="B881" s="24"/>
      <c r="C881" s="24"/>
      <c r="D881" s="24"/>
      <c r="E881" s="26"/>
      <c r="F881" s="29"/>
      <c r="G881" s="26"/>
      <c r="H881" s="29"/>
      <c r="I881" s="26"/>
      <c r="J881" s="29"/>
      <c r="K881" s="26"/>
      <c r="L881" s="29"/>
      <c r="M881" s="24"/>
    </row>
    <row r="882" spans="1:52" ht="30" customHeight="1" x14ac:dyDescent="0.3">
      <c r="A882" s="20" t="s">
        <v>2181</v>
      </c>
      <c r="B882" s="21"/>
      <c r="C882" s="21"/>
      <c r="D882" s="21"/>
      <c r="E882" s="25"/>
      <c r="F882" s="28"/>
      <c r="G882" s="25"/>
      <c r="H882" s="28"/>
      <c r="I882" s="25"/>
      <c r="J882" s="28"/>
      <c r="K882" s="25"/>
      <c r="L882" s="28"/>
      <c r="M882" s="22"/>
      <c r="N882" s="1" t="s">
        <v>2168</v>
      </c>
    </row>
    <row r="883" spans="1:52" ht="30" customHeight="1" x14ac:dyDescent="0.3">
      <c r="A883" s="23" t="s">
        <v>2182</v>
      </c>
      <c r="B883" s="23" t="s">
        <v>987</v>
      </c>
      <c r="C883" s="23" t="s">
        <v>988</v>
      </c>
      <c r="D883" s="24">
        <v>1.4999999999999999E-2</v>
      </c>
      <c r="E883" s="26">
        <f>단가대비표!O159</f>
        <v>0</v>
      </c>
      <c r="F883" s="29">
        <f>TRUNC(E883*D883,1)</f>
        <v>0</v>
      </c>
      <c r="G883" s="26">
        <f>단가대비표!P159</f>
        <v>0</v>
      </c>
      <c r="H883" s="29">
        <f>TRUNC(G883*D883,1)</f>
        <v>0</v>
      </c>
      <c r="I883" s="26">
        <f>단가대비표!V159</f>
        <v>0</v>
      </c>
      <c r="J883" s="29">
        <f>TRUNC(I883*D883,1)</f>
        <v>0</v>
      </c>
      <c r="K883" s="26">
        <f t="shared" ref="K883:L885" si="131">TRUNC(E883+G883+I883,1)</f>
        <v>0</v>
      </c>
      <c r="L883" s="29">
        <f t="shared" si="131"/>
        <v>0</v>
      </c>
      <c r="M883" s="23" t="s">
        <v>2183</v>
      </c>
      <c r="N883" s="2" t="s">
        <v>2168</v>
      </c>
      <c r="O883" s="2" t="s">
        <v>2184</v>
      </c>
      <c r="P883" s="2" t="s">
        <v>66</v>
      </c>
      <c r="Q883" s="2" t="s">
        <v>66</v>
      </c>
      <c r="R883" s="2" t="s">
        <v>65</v>
      </c>
      <c r="S883" s="3"/>
      <c r="T883" s="3"/>
      <c r="U883" s="3"/>
      <c r="V883" s="3">
        <v>1</v>
      </c>
      <c r="W883" s="3"/>
      <c r="X883" s="3"/>
      <c r="Y883" s="3"/>
      <c r="Z883" s="3"/>
      <c r="AA883" s="3"/>
      <c r="AB883" s="3"/>
      <c r="AC883" s="3"/>
      <c r="AD883" s="3"/>
      <c r="AE883" s="3"/>
      <c r="AF883" s="3"/>
      <c r="AG883" s="3"/>
      <c r="AH883" s="3"/>
      <c r="AI883" s="3"/>
      <c r="AJ883" s="3"/>
      <c r="AK883" s="3"/>
      <c r="AL883" s="3"/>
      <c r="AM883" s="3"/>
      <c r="AN883" s="3"/>
      <c r="AO883" s="3"/>
      <c r="AP883" s="3"/>
      <c r="AQ883" s="3"/>
      <c r="AR883" s="3"/>
      <c r="AS883" s="3"/>
      <c r="AT883" s="3"/>
      <c r="AU883" s="3"/>
      <c r="AV883" s="2" t="s">
        <v>52</v>
      </c>
      <c r="AW883" s="2" t="s">
        <v>2185</v>
      </c>
      <c r="AX883" s="2" t="s">
        <v>52</v>
      </c>
      <c r="AY883" s="2" t="s">
        <v>52</v>
      </c>
      <c r="AZ883" s="2" t="s">
        <v>52</v>
      </c>
    </row>
    <row r="884" spans="1:52" ht="30" customHeight="1" x14ac:dyDescent="0.3">
      <c r="A884" s="23" t="s">
        <v>992</v>
      </c>
      <c r="B884" s="23" t="s">
        <v>987</v>
      </c>
      <c r="C884" s="23" t="s">
        <v>988</v>
      </c>
      <c r="D884" s="24">
        <v>3.0000000000000001E-3</v>
      </c>
      <c r="E884" s="26">
        <f>단가대비표!O147</f>
        <v>0</v>
      </c>
      <c r="F884" s="29">
        <f>TRUNC(E884*D884,1)</f>
        <v>0</v>
      </c>
      <c r="G884" s="26">
        <f>단가대비표!P147</f>
        <v>0</v>
      </c>
      <c r="H884" s="29">
        <f>TRUNC(G884*D884,1)</f>
        <v>0</v>
      </c>
      <c r="I884" s="26">
        <f>단가대비표!V147</f>
        <v>0</v>
      </c>
      <c r="J884" s="29">
        <f>TRUNC(I884*D884,1)</f>
        <v>0</v>
      </c>
      <c r="K884" s="26">
        <f t="shared" si="131"/>
        <v>0</v>
      </c>
      <c r="L884" s="29">
        <f t="shared" si="131"/>
        <v>0</v>
      </c>
      <c r="M884" s="23" t="s">
        <v>993</v>
      </c>
      <c r="N884" s="2" t="s">
        <v>2168</v>
      </c>
      <c r="O884" s="2" t="s">
        <v>994</v>
      </c>
      <c r="P884" s="2" t="s">
        <v>66</v>
      </c>
      <c r="Q884" s="2" t="s">
        <v>66</v>
      </c>
      <c r="R884" s="2" t="s">
        <v>65</v>
      </c>
      <c r="S884" s="3"/>
      <c r="T884" s="3"/>
      <c r="U884" s="3"/>
      <c r="V884" s="3">
        <v>1</v>
      </c>
      <c r="W884" s="3"/>
      <c r="X884" s="3"/>
      <c r="Y884" s="3"/>
      <c r="Z884" s="3"/>
      <c r="AA884" s="3"/>
      <c r="AB884" s="3"/>
      <c r="AC884" s="3"/>
      <c r="AD884" s="3"/>
      <c r="AE884" s="3"/>
      <c r="AF884" s="3"/>
      <c r="AG884" s="3"/>
      <c r="AH884" s="3"/>
      <c r="AI884" s="3"/>
      <c r="AJ884" s="3"/>
      <c r="AK884" s="3"/>
      <c r="AL884" s="3"/>
      <c r="AM884" s="3"/>
      <c r="AN884" s="3"/>
      <c r="AO884" s="3"/>
      <c r="AP884" s="3"/>
      <c r="AQ884" s="3"/>
      <c r="AR884" s="3"/>
      <c r="AS884" s="3"/>
      <c r="AT884" s="3"/>
      <c r="AU884" s="3"/>
      <c r="AV884" s="2" t="s">
        <v>52</v>
      </c>
      <c r="AW884" s="2" t="s">
        <v>2186</v>
      </c>
      <c r="AX884" s="2" t="s">
        <v>52</v>
      </c>
      <c r="AY884" s="2" t="s">
        <v>52</v>
      </c>
      <c r="AZ884" s="2" t="s">
        <v>52</v>
      </c>
    </row>
    <row r="885" spans="1:52" ht="30" customHeight="1" x14ac:dyDescent="0.3">
      <c r="A885" s="23" t="s">
        <v>2187</v>
      </c>
      <c r="B885" s="23" t="s">
        <v>2188</v>
      </c>
      <c r="C885" s="23" t="s">
        <v>949</v>
      </c>
      <c r="D885" s="24">
        <v>1</v>
      </c>
      <c r="E885" s="26">
        <f>TRUNC(SUMIF(V883:V885, RIGHTB(O885, 1), H883:H885)*U885, 2)</f>
        <v>0</v>
      </c>
      <c r="F885" s="29">
        <f>TRUNC(E885*D885,1)</f>
        <v>0</v>
      </c>
      <c r="G885" s="26">
        <v>0</v>
      </c>
      <c r="H885" s="29">
        <f>TRUNC(G885*D885,1)</f>
        <v>0</v>
      </c>
      <c r="I885" s="26">
        <v>0</v>
      </c>
      <c r="J885" s="29">
        <f>TRUNC(I885*D885,1)</f>
        <v>0</v>
      </c>
      <c r="K885" s="26">
        <f t="shared" si="131"/>
        <v>0</v>
      </c>
      <c r="L885" s="29">
        <f t="shared" si="131"/>
        <v>0</v>
      </c>
      <c r="M885" s="23" t="s">
        <v>52</v>
      </c>
      <c r="N885" s="2" t="s">
        <v>2168</v>
      </c>
      <c r="O885" s="2" t="s">
        <v>1360</v>
      </c>
      <c r="P885" s="2" t="s">
        <v>66</v>
      </c>
      <c r="Q885" s="2" t="s">
        <v>66</v>
      </c>
      <c r="R885" s="2" t="s">
        <v>66</v>
      </c>
      <c r="S885" s="3">
        <v>1</v>
      </c>
      <c r="T885" s="3">
        <v>0</v>
      </c>
      <c r="U885" s="3">
        <v>0.02</v>
      </c>
      <c r="V885" s="3"/>
      <c r="W885" s="3"/>
      <c r="X885" s="3"/>
      <c r="Y885" s="3"/>
      <c r="Z885" s="3"/>
      <c r="AA885" s="3"/>
      <c r="AB885" s="3"/>
      <c r="AC885" s="3"/>
      <c r="AD885" s="3"/>
      <c r="AE885" s="3"/>
      <c r="AF885" s="3"/>
      <c r="AG885" s="3"/>
      <c r="AH885" s="3"/>
      <c r="AI885" s="3"/>
      <c r="AJ885" s="3"/>
      <c r="AK885" s="3"/>
      <c r="AL885" s="3"/>
      <c r="AM885" s="3"/>
      <c r="AN885" s="3"/>
      <c r="AO885" s="3"/>
      <c r="AP885" s="3"/>
      <c r="AQ885" s="3"/>
      <c r="AR885" s="3"/>
      <c r="AS885" s="3"/>
      <c r="AT885" s="3"/>
      <c r="AU885" s="3"/>
      <c r="AV885" s="2" t="s">
        <v>52</v>
      </c>
      <c r="AW885" s="2" t="s">
        <v>2189</v>
      </c>
      <c r="AX885" s="2" t="s">
        <v>52</v>
      </c>
      <c r="AY885" s="2" t="s">
        <v>52</v>
      </c>
      <c r="AZ885" s="2" t="s">
        <v>52</v>
      </c>
    </row>
    <row r="886" spans="1:52" ht="30" customHeight="1" x14ac:dyDescent="0.3">
      <c r="A886" s="23" t="s">
        <v>979</v>
      </c>
      <c r="B886" s="23" t="s">
        <v>52</v>
      </c>
      <c r="C886" s="23" t="s">
        <v>52</v>
      </c>
      <c r="D886" s="24"/>
      <c r="E886" s="26"/>
      <c r="F886" s="29">
        <f>TRUNC(SUMIF(N883:N885, N882, F883:F885),0)</f>
        <v>0</v>
      </c>
      <c r="G886" s="26"/>
      <c r="H886" s="29">
        <f>TRUNC(SUMIF(N883:N885, N882, H883:H885),0)</f>
        <v>0</v>
      </c>
      <c r="I886" s="26"/>
      <c r="J886" s="29">
        <f>TRUNC(SUMIF(N883:N885, N882, J883:J885),0)</f>
        <v>0</v>
      </c>
      <c r="K886" s="26"/>
      <c r="L886" s="29">
        <f>F886+H886+J886</f>
        <v>0</v>
      </c>
      <c r="M886" s="23" t="s">
        <v>52</v>
      </c>
      <c r="N886" s="2" t="s">
        <v>97</v>
      </c>
      <c r="O886" s="2" t="s">
        <v>97</v>
      </c>
      <c r="P886" s="2" t="s">
        <v>52</v>
      </c>
      <c r="Q886" s="2" t="s">
        <v>52</v>
      </c>
      <c r="R886" s="2" t="s">
        <v>52</v>
      </c>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c r="AR886" s="3"/>
      <c r="AS886" s="3"/>
      <c r="AT886" s="3"/>
      <c r="AU886" s="3"/>
      <c r="AV886" s="2" t="s">
        <v>52</v>
      </c>
      <c r="AW886" s="2" t="s">
        <v>52</v>
      </c>
      <c r="AX886" s="2" t="s">
        <v>52</v>
      </c>
      <c r="AY886" s="2" t="s">
        <v>52</v>
      </c>
      <c r="AZ886" s="2" t="s">
        <v>52</v>
      </c>
    </row>
    <row r="887" spans="1:52" ht="30" customHeight="1" x14ac:dyDescent="0.3">
      <c r="A887" s="24"/>
      <c r="B887" s="24"/>
      <c r="C887" s="24"/>
      <c r="D887" s="24"/>
      <c r="E887" s="26"/>
      <c r="F887" s="29"/>
      <c r="G887" s="26"/>
      <c r="H887" s="29"/>
      <c r="I887" s="26"/>
      <c r="J887" s="29"/>
      <c r="K887" s="26"/>
      <c r="L887" s="29"/>
      <c r="M887" s="24"/>
    </row>
    <row r="888" spans="1:52" ht="30" customHeight="1" x14ac:dyDescent="0.3">
      <c r="A888" s="20" t="s">
        <v>2190</v>
      </c>
      <c r="B888" s="21"/>
      <c r="C888" s="21"/>
      <c r="D888" s="21"/>
      <c r="E888" s="25"/>
      <c r="F888" s="28"/>
      <c r="G888" s="25"/>
      <c r="H888" s="28"/>
      <c r="I888" s="25"/>
      <c r="J888" s="28"/>
      <c r="K888" s="25"/>
      <c r="L888" s="28"/>
      <c r="M888" s="22"/>
      <c r="N888" s="1" t="s">
        <v>1016</v>
      </c>
    </row>
    <row r="889" spans="1:52" ht="30" customHeight="1" x14ac:dyDescent="0.3">
      <c r="A889" s="23" t="s">
        <v>2192</v>
      </c>
      <c r="B889" s="23" t="s">
        <v>987</v>
      </c>
      <c r="C889" s="23" t="s">
        <v>988</v>
      </c>
      <c r="D889" s="24">
        <v>2.4E-2</v>
      </c>
      <c r="E889" s="26">
        <f>단가대비표!O154</f>
        <v>0</v>
      </c>
      <c r="F889" s="29">
        <f>TRUNC(E889*D889,1)</f>
        <v>0</v>
      </c>
      <c r="G889" s="26">
        <f>단가대비표!P154</f>
        <v>0</v>
      </c>
      <c r="H889" s="29">
        <f>TRUNC(G889*D889,1)</f>
        <v>0</v>
      </c>
      <c r="I889" s="26">
        <f>단가대비표!V154</f>
        <v>0</v>
      </c>
      <c r="J889" s="29">
        <f>TRUNC(I889*D889,1)</f>
        <v>0</v>
      </c>
      <c r="K889" s="26">
        <f>TRUNC(E889+G889+I889,1)</f>
        <v>0</v>
      </c>
      <c r="L889" s="29">
        <f>TRUNC(F889+H889+J889,1)</f>
        <v>0</v>
      </c>
      <c r="M889" s="23" t="s">
        <v>2193</v>
      </c>
      <c r="N889" s="2" t="s">
        <v>1016</v>
      </c>
      <c r="O889" s="2" t="s">
        <v>2194</v>
      </c>
      <c r="P889" s="2" t="s">
        <v>66</v>
      </c>
      <c r="Q889" s="2" t="s">
        <v>66</v>
      </c>
      <c r="R889" s="2" t="s">
        <v>65</v>
      </c>
      <c r="S889" s="3"/>
      <c r="T889" s="3"/>
      <c r="U889" s="3"/>
      <c r="V889" s="3">
        <v>1</v>
      </c>
      <c r="W889" s="3"/>
      <c r="X889" s="3"/>
      <c r="Y889" s="3"/>
      <c r="Z889" s="3"/>
      <c r="AA889" s="3"/>
      <c r="AB889" s="3"/>
      <c r="AC889" s="3"/>
      <c r="AD889" s="3"/>
      <c r="AE889" s="3"/>
      <c r="AF889" s="3"/>
      <c r="AG889" s="3"/>
      <c r="AH889" s="3"/>
      <c r="AI889" s="3"/>
      <c r="AJ889" s="3"/>
      <c r="AK889" s="3"/>
      <c r="AL889" s="3"/>
      <c r="AM889" s="3"/>
      <c r="AN889" s="3"/>
      <c r="AO889" s="3"/>
      <c r="AP889" s="3"/>
      <c r="AQ889" s="3"/>
      <c r="AR889" s="3"/>
      <c r="AS889" s="3"/>
      <c r="AT889" s="3"/>
      <c r="AU889" s="3"/>
      <c r="AV889" s="2" t="s">
        <v>52</v>
      </c>
      <c r="AW889" s="2" t="s">
        <v>2195</v>
      </c>
      <c r="AX889" s="2" t="s">
        <v>52</v>
      </c>
      <c r="AY889" s="2" t="s">
        <v>52</v>
      </c>
      <c r="AZ889" s="2" t="s">
        <v>52</v>
      </c>
    </row>
    <row r="890" spans="1:52" ht="30" customHeight="1" x14ac:dyDescent="0.3">
      <c r="A890" s="23" t="s">
        <v>1557</v>
      </c>
      <c r="B890" s="23" t="s">
        <v>2188</v>
      </c>
      <c r="C890" s="23" t="s">
        <v>949</v>
      </c>
      <c r="D890" s="24">
        <v>1</v>
      </c>
      <c r="E890" s="26">
        <v>0</v>
      </c>
      <c r="F890" s="29">
        <f>TRUNC(E890*D890,1)</f>
        <v>0</v>
      </c>
      <c r="G890" s="26">
        <v>0</v>
      </c>
      <c r="H890" s="29">
        <f>TRUNC(G890*D890,1)</f>
        <v>0</v>
      </c>
      <c r="I890" s="26">
        <f>TRUNC(SUMIF(V889:V890, RIGHTB(O890, 1), H889:H890)*U890, 2)</f>
        <v>0</v>
      </c>
      <c r="J890" s="29">
        <f>TRUNC(I890*D890,1)</f>
        <v>0</v>
      </c>
      <c r="K890" s="26">
        <f>TRUNC(E890+G890+I890,1)</f>
        <v>0</v>
      </c>
      <c r="L890" s="29">
        <f>TRUNC(F890+H890+J890,1)</f>
        <v>0</v>
      </c>
      <c r="M890" s="23" t="s">
        <v>52</v>
      </c>
      <c r="N890" s="2" t="s">
        <v>1016</v>
      </c>
      <c r="O890" s="2" t="s">
        <v>1360</v>
      </c>
      <c r="P890" s="2" t="s">
        <v>66</v>
      </c>
      <c r="Q890" s="2" t="s">
        <v>66</v>
      </c>
      <c r="R890" s="2" t="s">
        <v>66</v>
      </c>
      <c r="S890" s="3">
        <v>1</v>
      </c>
      <c r="T890" s="3">
        <v>2</v>
      </c>
      <c r="U890" s="3">
        <v>0.02</v>
      </c>
      <c r="V890" s="3"/>
      <c r="W890" s="3"/>
      <c r="X890" s="3"/>
      <c r="Y890" s="3"/>
      <c r="Z890" s="3"/>
      <c r="AA890" s="3"/>
      <c r="AB890" s="3"/>
      <c r="AC890" s="3"/>
      <c r="AD890" s="3"/>
      <c r="AE890" s="3"/>
      <c r="AF890" s="3"/>
      <c r="AG890" s="3"/>
      <c r="AH890" s="3"/>
      <c r="AI890" s="3"/>
      <c r="AJ890" s="3"/>
      <c r="AK890" s="3"/>
      <c r="AL890" s="3"/>
      <c r="AM890" s="3"/>
      <c r="AN890" s="3"/>
      <c r="AO890" s="3"/>
      <c r="AP890" s="3"/>
      <c r="AQ890" s="3"/>
      <c r="AR890" s="3"/>
      <c r="AS890" s="3"/>
      <c r="AT890" s="3"/>
      <c r="AU890" s="3"/>
      <c r="AV890" s="2" t="s">
        <v>52</v>
      </c>
      <c r="AW890" s="2" t="s">
        <v>2196</v>
      </c>
      <c r="AX890" s="2" t="s">
        <v>52</v>
      </c>
      <c r="AY890" s="2" t="s">
        <v>52</v>
      </c>
      <c r="AZ890" s="2" t="s">
        <v>52</v>
      </c>
    </row>
    <row r="891" spans="1:52" ht="30" customHeight="1" x14ac:dyDescent="0.3">
      <c r="A891" s="23" t="s">
        <v>979</v>
      </c>
      <c r="B891" s="23" t="s">
        <v>52</v>
      </c>
      <c r="C891" s="23" t="s">
        <v>52</v>
      </c>
      <c r="D891" s="24"/>
      <c r="E891" s="26"/>
      <c r="F891" s="29">
        <f>TRUNC(SUMIF(N889:N890, N888, F889:F890),0)</f>
        <v>0</v>
      </c>
      <c r="G891" s="26"/>
      <c r="H891" s="29">
        <f>TRUNC(SUMIF(N889:N890, N888, H889:H890),0)</f>
        <v>0</v>
      </c>
      <c r="I891" s="26"/>
      <c r="J891" s="29">
        <f>TRUNC(SUMIF(N889:N890, N888, J889:J890),0)</f>
        <v>0</v>
      </c>
      <c r="K891" s="26"/>
      <c r="L891" s="29">
        <f>F891+H891+J891</f>
        <v>0</v>
      </c>
      <c r="M891" s="23" t="s">
        <v>52</v>
      </c>
      <c r="N891" s="2" t="s">
        <v>97</v>
      </c>
      <c r="O891" s="2" t="s">
        <v>97</v>
      </c>
      <c r="P891" s="2" t="s">
        <v>52</v>
      </c>
      <c r="Q891" s="2" t="s">
        <v>52</v>
      </c>
      <c r="R891" s="2" t="s">
        <v>52</v>
      </c>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c r="AU891" s="3"/>
      <c r="AV891" s="2" t="s">
        <v>52</v>
      </c>
      <c r="AW891" s="2" t="s">
        <v>52</v>
      </c>
      <c r="AX891" s="2" t="s">
        <v>52</v>
      </c>
      <c r="AY891" s="2" t="s">
        <v>52</v>
      </c>
      <c r="AZ891" s="2" t="s">
        <v>52</v>
      </c>
    </row>
    <row r="892" spans="1:52" ht="30" customHeight="1" x14ac:dyDescent="0.3">
      <c r="A892" s="24"/>
      <c r="B892" s="24"/>
      <c r="C892" s="24"/>
      <c r="D892" s="24"/>
      <c r="E892" s="26"/>
      <c r="F892" s="29"/>
      <c r="G892" s="26"/>
      <c r="H892" s="29"/>
      <c r="I892" s="26"/>
      <c r="J892" s="29"/>
      <c r="K892" s="26"/>
      <c r="L892" s="29"/>
      <c r="M892" s="24"/>
    </row>
    <row r="893" spans="1:52" ht="30" customHeight="1" x14ac:dyDescent="0.3">
      <c r="A893" s="20" t="s">
        <v>2197</v>
      </c>
      <c r="B893" s="21"/>
      <c r="C893" s="21"/>
      <c r="D893" s="21"/>
      <c r="E893" s="25"/>
      <c r="F893" s="28"/>
      <c r="G893" s="25"/>
      <c r="H893" s="28"/>
      <c r="I893" s="25"/>
      <c r="J893" s="28"/>
      <c r="K893" s="25"/>
      <c r="L893" s="28"/>
      <c r="M893" s="22"/>
      <c r="N893" s="1" t="s">
        <v>1060</v>
      </c>
    </row>
    <row r="894" spans="1:52" ht="30" customHeight="1" x14ac:dyDescent="0.3">
      <c r="A894" s="23" t="s">
        <v>2199</v>
      </c>
      <c r="B894" s="23" t="s">
        <v>987</v>
      </c>
      <c r="C894" s="23" t="s">
        <v>988</v>
      </c>
      <c r="D894" s="24">
        <v>0.25</v>
      </c>
      <c r="E894" s="26">
        <f>단가대비표!O149</f>
        <v>0</v>
      </c>
      <c r="F894" s="29">
        <f>TRUNC(E894*D894,1)</f>
        <v>0</v>
      </c>
      <c r="G894" s="26">
        <f>단가대비표!P149</f>
        <v>0</v>
      </c>
      <c r="H894" s="29">
        <f>TRUNC(G894*D894,1)</f>
        <v>0</v>
      </c>
      <c r="I894" s="26">
        <f>단가대비표!V149</f>
        <v>0</v>
      </c>
      <c r="J894" s="29">
        <f>TRUNC(I894*D894,1)</f>
        <v>0</v>
      </c>
      <c r="K894" s="26">
        <f>TRUNC(E894+G894+I894,1)</f>
        <v>0</v>
      </c>
      <c r="L894" s="29">
        <f>TRUNC(F894+H894+J894,1)</f>
        <v>0</v>
      </c>
      <c r="M894" s="23" t="s">
        <v>2200</v>
      </c>
      <c r="N894" s="2" t="s">
        <v>1060</v>
      </c>
      <c r="O894" s="2" t="s">
        <v>2201</v>
      </c>
      <c r="P894" s="2" t="s">
        <v>66</v>
      </c>
      <c r="Q894" s="2" t="s">
        <v>66</v>
      </c>
      <c r="R894" s="2" t="s">
        <v>65</v>
      </c>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3"/>
      <c r="AS894" s="3"/>
      <c r="AT894" s="3"/>
      <c r="AU894" s="3"/>
      <c r="AV894" s="2" t="s">
        <v>52</v>
      </c>
      <c r="AW894" s="2" t="s">
        <v>2202</v>
      </c>
      <c r="AX894" s="2" t="s">
        <v>52</v>
      </c>
      <c r="AY894" s="2" t="s">
        <v>52</v>
      </c>
      <c r="AZ894" s="2" t="s">
        <v>52</v>
      </c>
    </row>
    <row r="895" spans="1:52" ht="30" customHeight="1" x14ac:dyDescent="0.3">
      <c r="A895" s="23" t="s">
        <v>992</v>
      </c>
      <c r="B895" s="23" t="s">
        <v>987</v>
      </c>
      <c r="C895" s="23" t="s">
        <v>988</v>
      </c>
      <c r="D895" s="24">
        <v>0.14000000000000001</v>
      </c>
      <c r="E895" s="26">
        <f>단가대비표!O147</f>
        <v>0</v>
      </c>
      <c r="F895" s="29">
        <f>TRUNC(E895*D895,1)</f>
        <v>0</v>
      </c>
      <c r="G895" s="26">
        <f>단가대비표!P147</f>
        <v>0</v>
      </c>
      <c r="H895" s="29">
        <f>TRUNC(G895*D895,1)</f>
        <v>0</v>
      </c>
      <c r="I895" s="26">
        <f>단가대비표!V147</f>
        <v>0</v>
      </c>
      <c r="J895" s="29">
        <f>TRUNC(I895*D895,1)</f>
        <v>0</v>
      </c>
      <c r="K895" s="26">
        <f>TRUNC(E895+G895+I895,1)</f>
        <v>0</v>
      </c>
      <c r="L895" s="29">
        <f>TRUNC(F895+H895+J895,1)</f>
        <v>0</v>
      </c>
      <c r="M895" s="23" t="s">
        <v>993</v>
      </c>
      <c r="N895" s="2" t="s">
        <v>1060</v>
      </c>
      <c r="O895" s="2" t="s">
        <v>994</v>
      </c>
      <c r="P895" s="2" t="s">
        <v>66</v>
      </c>
      <c r="Q895" s="2" t="s">
        <v>66</v>
      </c>
      <c r="R895" s="2" t="s">
        <v>65</v>
      </c>
      <c r="S895" s="3"/>
      <c r="T895" s="3"/>
      <c r="U895" s="3"/>
      <c r="V895" s="3"/>
      <c r="W895" s="3"/>
      <c r="X895" s="3"/>
      <c r="Y895" s="3"/>
      <c r="Z895" s="3"/>
      <c r="AA895" s="3"/>
      <c r="AB895" s="3"/>
      <c r="AC895" s="3"/>
      <c r="AD895" s="3"/>
      <c r="AE895" s="3"/>
      <c r="AF895" s="3"/>
      <c r="AG895" s="3"/>
      <c r="AH895" s="3"/>
      <c r="AI895" s="3"/>
      <c r="AJ895" s="3"/>
      <c r="AK895" s="3"/>
      <c r="AL895" s="3"/>
      <c r="AM895" s="3"/>
      <c r="AN895" s="3"/>
      <c r="AO895" s="3"/>
      <c r="AP895" s="3"/>
      <c r="AQ895" s="3"/>
      <c r="AR895" s="3"/>
      <c r="AS895" s="3"/>
      <c r="AT895" s="3"/>
      <c r="AU895" s="3"/>
      <c r="AV895" s="2" t="s">
        <v>52</v>
      </c>
      <c r="AW895" s="2" t="s">
        <v>2203</v>
      </c>
      <c r="AX895" s="2" t="s">
        <v>52</v>
      </c>
      <c r="AY895" s="2" t="s">
        <v>52</v>
      </c>
      <c r="AZ895" s="2" t="s">
        <v>52</v>
      </c>
    </row>
    <row r="896" spans="1:52" ht="30" customHeight="1" x14ac:dyDescent="0.3">
      <c r="A896" s="23" t="s">
        <v>979</v>
      </c>
      <c r="B896" s="23" t="s">
        <v>52</v>
      </c>
      <c r="C896" s="23" t="s">
        <v>52</v>
      </c>
      <c r="D896" s="24"/>
      <c r="E896" s="26"/>
      <c r="F896" s="29">
        <f>TRUNC(SUMIF(N894:N895, N893, F894:F895),0)</f>
        <v>0</v>
      </c>
      <c r="G896" s="26"/>
      <c r="H896" s="29">
        <f>TRUNC(SUMIF(N894:N895, N893, H894:H895),0)</f>
        <v>0</v>
      </c>
      <c r="I896" s="26"/>
      <c r="J896" s="29">
        <f>TRUNC(SUMIF(N894:N895, N893, J894:J895),0)</f>
        <v>0</v>
      </c>
      <c r="K896" s="26"/>
      <c r="L896" s="29">
        <f>F896+H896+J896</f>
        <v>0</v>
      </c>
      <c r="M896" s="23" t="s">
        <v>52</v>
      </c>
      <c r="N896" s="2" t="s">
        <v>97</v>
      </c>
      <c r="O896" s="2" t="s">
        <v>97</v>
      </c>
      <c r="P896" s="2" t="s">
        <v>52</v>
      </c>
      <c r="Q896" s="2" t="s">
        <v>52</v>
      </c>
      <c r="R896" s="2" t="s">
        <v>52</v>
      </c>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c r="AR896" s="3"/>
      <c r="AS896" s="3"/>
      <c r="AT896" s="3"/>
      <c r="AU896" s="3"/>
      <c r="AV896" s="2" t="s">
        <v>52</v>
      </c>
      <c r="AW896" s="2" t="s">
        <v>52</v>
      </c>
      <c r="AX896" s="2" t="s">
        <v>52</v>
      </c>
      <c r="AY896" s="2" t="s">
        <v>52</v>
      </c>
      <c r="AZ896" s="2" t="s">
        <v>52</v>
      </c>
    </row>
    <row r="897" spans="1:52" ht="30" customHeight="1" x14ac:dyDescent="0.3">
      <c r="A897" s="24"/>
      <c r="B897" s="24"/>
      <c r="C897" s="24"/>
      <c r="D897" s="24"/>
      <c r="E897" s="26"/>
      <c r="F897" s="29"/>
      <c r="G897" s="26"/>
      <c r="H897" s="29"/>
      <c r="I897" s="26"/>
      <c r="J897" s="29"/>
      <c r="K897" s="26"/>
      <c r="L897" s="29"/>
      <c r="M897" s="24"/>
    </row>
    <row r="898" spans="1:52" ht="30" customHeight="1" x14ac:dyDescent="0.3">
      <c r="A898" s="20" t="s">
        <v>2204</v>
      </c>
      <c r="B898" s="21"/>
      <c r="C898" s="21"/>
      <c r="D898" s="21"/>
      <c r="E898" s="25"/>
      <c r="F898" s="28"/>
      <c r="G898" s="25"/>
      <c r="H898" s="28"/>
      <c r="I898" s="25"/>
      <c r="J898" s="28"/>
      <c r="K898" s="25"/>
      <c r="L898" s="28"/>
      <c r="M898" s="22"/>
      <c r="N898" s="1" t="s">
        <v>1081</v>
      </c>
    </row>
    <row r="899" spans="1:52" ht="30" customHeight="1" x14ac:dyDescent="0.3">
      <c r="A899" s="23" t="s">
        <v>2074</v>
      </c>
      <c r="B899" s="23" t="s">
        <v>987</v>
      </c>
      <c r="C899" s="23" t="s">
        <v>988</v>
      </c>
      <c r="D899" s="24">
        <v>7.0999999999999994E-2</v>
      </c>
      <c r="E899" s="26">
        <f>단가대비표!O158</f>
        <v>0</v>
      </c>
      <c r="F899" s="29">
        <f>TRUNC(E899*D899,1)</f>
        <v>0</v>
      </c>
      <c r="G899" s="26">
        <f>단가대비표!P158</f>
        <v>0</v>
      </c>
      <c r="H899" s="29">
        <f>TRUNC(G899*D899,1)</f>
        <v>0</v>
      </c>
      <c r="I899" s="26">
        <f>단가대비표!V158</f>
        <v>0</v>
      </c>
      <c r="J899" s="29">
        <f>TRUNC(I899*D899,1)</f>
        <v>0</v>
      </c>
      <c r="K899" s="26">
        <f t="shared" ref="K899:L901" si="132">TRUNC(E899+G899+I899,1)</f>
        <v>0</v>
      </c>
      <c r="L899" s="29">
        <f t="shared" si="132"/>
        <v>0</v>
      </c>
      <c r="M899" s="23" t="s">
        <v>2075</v>
      </c>
      <c r="N899" s="2" t="s">
        <v>1081</v>
      </c>
      <c r="O899" s="2" t="s">
        <v>2076</v>
      </c>
      <c r="P899" s="2" t="s">
        <v>66</v>
      </c>
      <c r="Q899" s="2" t="s">
        <v>66</v>
      </c>
      <c r="R899" s="2" t="s">
        <v>65</v>
      </c>
      <c r="S899" s="3"/>
      <c r="T899" s="3"/>
      <c r="U899" s="3"/>
      <c r="V899" s="3">
        <v>1</v>
      </c>
      <c r="W899" s="3"/>
      <c r="X899" s="3"/>
      <c r="Y899" s="3"/>
      <c r="Z899" s="3"/>
      <c r="AA899" s="3"/>
      <c r="AB899" s="3"/>
      <c r="AC899" s="3"/>
      <c r="AD899" s="3"/>
      <c r="AE899" s="3"/>
      <c r="AF899" s="3"/>
      <c r="AG899" s="3"/>
      <c r="AH899" s="3"/>
      <c r="AI899" s="3"/>
      <c r="AJ899" s="3"/>
      <c r="AK899" s="3"/>
      <c r="AL899" s="3"/>
      <c r="AM899" s="3"/>
      <c r="AN899" s="3"/>
      <c r="AO899" s="3"/>
      <c r="AP899" s="3"/>
      <c r="AQ899" s="3"/>
      <c r="AR899" s="3"/>
      <c r="AS899" s="3"/>
      <c r="AT899" s="3"/>
      <c r="AU899" s="3"/>
      <c r="AV899" s="2" t="s">
        <v>52</v>
      </c>
      <c r="AW899" s="2" t="s">
        <v>2205</v>
      </c>
      <c r="AX899" s="2" t="s">
        <v>52</v>
      </c>
      <c r="AY899" s="2" t="s">
        <v>52</v>
      </c>
      <c r="AZ899" s="2" t="s">
        <v>52</v>
      </c>
    </row>
    <row r="900" spans="1:52" ht="30" customHeight="1" x14ac:dyDescent="0.3">
      <c r="A900" s="23" t="s">
        <v>992</v>
      </c>
      <c r="B900" s="23" t="s">
        <v>987</v>
      </c>
      <c r="C900" s="23" t="s">
        <v>988</v>
      </c>
      <c r="D900" s="24">
        <v>3.5999999999999997E-2</v>
      </c>
      <c r="E900" s="26">
        <f>단가대비표!O147</f>
        <v>0</v>
      </c>
      <c r="F900" s="29">
        <f>TRUNC(E900*D900,1)</f>
        <v>0</v>
      </c>
      <c r="G900" s="26">
        <f>단가대비표!P147</f>
        <v>0</v>
      </c>
      <c r="H900" s="29">
        <f>TRUNC(G900*D900,1)</f>
        <v>0</v>
      </c>
      <c r="I900" s="26">
        <f>단가대비표!V147</f>
        <v>0</v>
      </c>
      <c r="J900" s="29">
        <f>TRUNC(I900*D900,1)</f>
        <v>0</v>
      </c>
      <c r="K900" s="26">
        <f t="shared" si="132"/>
        <v>0</v>
      </c>
      <c r="L900" s="29">
        <f t="shared" si="132"/>
        <v>0</v>
      </c>
      <c r="M900" s="23" t="s">
        <v>993</v>
      </c>
      <c r="N900" s="2" t="s">
        <v>1081</v>
      </c>
      <c r="O900" s="2" t="s">
        <v>994</v>
      </c>
      <c r="P900" s="2" t="s">
        <v>66</v>
      </c>
      <c r="Q900" s="2" t="s">
        <v>66</v>
      </c>
      <c r="R900" s="2" t="s">
        <v>65</v>
      </c>
      <c r="S900" s="3"/>
      <c r="T900" s="3"/>
      <c r="U900" s="3"/>
      <c r="V900" s="3">
        <v>1</v>
      </c>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c r="AU900" s="3"/>
      <c r="AV900" s="2" t="s">
        <v>52</v>
      </c>
      <c r="AW900" s="2" t="s">
        <v>2206</v>
      </c>
      <c r="AX900" s="2" t="s">
        <v>52</v>
      </c>
      <c r="AY900" s="2" t="s">
        <v>52</v>
      </c>
      <c r="AZ900" s="2" t="s">
        <v>52</v>
      </c>
    </row>
    <row r="901" spans="1:52" ht="30" customHeight="1" x14ac:dyDescent="0.3">
      <c r="A901" s="23" t="s">
        <v>1557</v>
      </c>
      <c r="B901" s="23" t="s">
        <v>1558</v>
      </c>
      <c r="C901" s="23" t="s">
        <v>949</v>
      </c>
      <c r="D901" s="24">
        <v>1</v>
      </c>
      <c r="E901" s="26">
        <v>0</v>
      </c>
      <c r="F901" s="29">
        <f>TRUNC(E901*D901,1)</f>
        <v>0</v>
      </c>
      <c r="G901" s="26">
        <v>0</v>
      </c>
      <c r="H901" s="29">
        <f>TRUNC(G901*D901,1)</f>
        <v>0</v>
      </c>
      <c r="I901" s="26">
        <f>TRUNC(SUMIF(V899:V901, RIGHTB(O901, 1), H899:H901)*U901, 2)</f>
        <v>0</v>
      </c>
      <c r="J901" s="29">
        <f>TRUNC(I901*D901,1)</f>
        <v>0</v>
      </c>
      <c r="K901" s="26">
        <f t="shared" si="132"/>
        <v>0</v>
      </c>
      <c r="L901" s="29">
        <f t="shared" si="132"/>
        <v>0</v>
      </c>
      <c r="M901" s="23" t="s">
        <v>52</v>
      </c>
      <c r="N901" s="2" t="s">
        <v>1081</v>
      </c>
      <c r="O901" s="2" t="s">
        <v>1360</v>
      </c>
      <c r="P901" s="2" t="s">
        <v>66</v>
      </c>
      <c r="Q901" s="2" t="s">
        <v>66</v>
      </c>
      <c r="R901" s="2" t="s">
        <v>66</v>
      </c>
      <c r="S901" s="3">
        <v>1</v>
      </c>
      <c r="T901" s="3">
        <v>2</v>
      </c>
      <c r="U901" s="3">
        <v>0.03</v>
      </c>
      <c r="V901" s="3"/>
      <c r="W901" s="3"/>
      <c r="X901" s="3"/>
      <c r="Y901" s="3"/>
      <c r="Z901" s="3"/>
      <c r="AA901" s="3"/>
      <c r="AB901" s="3"/>
      <c r="AC901" s="3"/>
      <c r="AD901" s="3"/>
      <c r="AE901" s="3"/>
      <c r="AF901" s="3"/>
      <c r="AG901" s="3"/>
      <c r="AH901" s="3"/>
      <c r="AI901" s="3"/>
      <c r="AJ901" s="3"/>
      <c r="AK901" s="3"/>
      <c r="AL901" s="3"/>
      <c r="AM901" s="3"/>
      <c r="AN901" s="3"/>
      <c r="AO901" s="3"/>
      <c r="AP901" s="3"/>
      <c r="AQ901" s="3"/>
      <c r="AR901" s="3"/>
      <c r="AS901" s="3"/>
      <c r="AT901" s="3"/>
      <c r="AU901" s="3"/>
      <c r="AV901" s="2" t="s">
        <v>52</v>
      </c>
      <c r="AW901" s="2" t="s">
        <v>2207</v>
      </c>
      <c r="AX901" s="2" t="s">
        <v>52</v>
      </c>
      <c r="AY901" s="2" t="s">
        <v>52</v>
      </c>
      <c r="AZ901" s="2" t="s">
        <v>52</v>
      </c>
    </row>
    <row r="902" spans="1:52" ht="30" customHeight="1" x14ac:dyDescent="0.3">
      <c r="A902" s="23" t="s">
        <v>979</v>
      </c>
      <c r="B902" s="23" t="s">
        <v>52</v>
      </c>
      <c r="C902" s="23" t="s">
        <v>52</v>
      </c>
      <c r="D902" s="24"/>
      <c r="E902" s="26"/>
      <c r="F902" s="29">
        <f>TRUNC(SUMIF(N899:N901, N898, F899:F901),0)</f>
        <v>0</v>
      </c>
      <c r="G902" s="26"/>
      <c r="H902" s="29">
        <f>TRUNC(SUMIF(N899:N901, N898, H899:H901),0)</f>
        <v>0</v>
      </c>
      <c r="I902" s="26"/>
      <c r="J902" s="29">
        <f>TRUNC(SUMIF(N899:N901, N898, J899:J901),0)</f>
        <v>0</v>
      </c>
      <c r="K902" s="26"/>
      <c r="L902" s="29">
        <f>F902+H902+J902</f>
        <v>0</v>
      </c>
      <c r="M902" s="23" t="s">
        <v>52</v>
      </c>
      <c r="N902" s="2" t="s">
        <v>97</v>
      </c>
      <c r="O902" s="2" t="s">
        <v>97</v>
      </c>
      <c r="P902" s="2" t="s">
        <v>52</v>
      </c>
      <c r="Q902" s="2" t="s">
        <v>52</v>
      </c>
      <c r="R902" s="2" t="s">
        <v>52</v>
      </c>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c r="AR902" s="3"/>
      <c r="AS902" s="3"/>
      <c r="AT902" s="3"/>
      <c r="AU902" s="3"/>
      <c r="AV902" s="2" t="s">
        <v>52</v>
      </c>
      <c r="AW902" s="2" t="s">
        <v>52</v>
      </c>
      <c r="AX902" s="2" t="s">
        <v>52</v>
      </c>
      <c r="AY902" s="2" t="s">
        <v>52</v>
      </c>
      <c r="AZ902" s="2" t="s">
        <v>52</v>
      </c>
    </row>
    <row r="903" spans="1:52" ht="30" customHeight="1" x14ac:dyDescent="0.3">
      <c r="A903" s="24"/>
      <c r="B903" s="24"/>
      <c r="C903" s="24"/>
      <c r="D903" s="24"/>
      <c r="E903" s="26"/>
      <c r="F903" s="29"/>
      <c r="G903" s="26"/>
      <c r="H903" s="29"/>
      <c r="I903" s="26"/>
      <c r="J903" s="29"/>
      <c r="K903" s="26"/>
      <c r="L903" s="29"/>
      <c r="M903" s="24"/>
    </row>
    <row r="904" spans="1:52" ht="30" customHeight="1" x14ac:dyDescent="0.3">
      <c r="A904" s="20" t="s">
        <v>2208</v>
      </c>
      <c r="B904" s="21"/>
      <c r="C904" s="21"/>
      <c r="D904" s="21"/>
      <c r="E904" s="25"/>
      <c r="F904" s="28"/>
      <c r="G904" s="25"/>
      <c r="H904" s="28"/>
      <c r="I904" s="25"/>
      <c r="J904" s="28"/>
      <c r="K904" s="25"/>
      <c r="L904" s="28"/>
      <c r="M904" s="22"/>
      <c r="N904" s="1" t="s">
        <v>1091</v>
      </c>
    </row>
    <row r="905" spans="1:52" ht="30" customHeight="1" x14ac:dyDescent="0.3">
      <c r="A905" s="23" t="s">
        <v>2210</v>
      </c>
      <c r="B905" s="23" t="s">
        <v>2211</v>
      </c>
      <c r="C905" s="23" t="s">
        <v>897</v>
      </c>
      <c r="D905" s="24">
        <v>1093</v>
      </c>
      <c r="E905" s="26">
        <f>단가대비표!O38</f>
        <v>0</v>
      </c>
      <c r="F905" s="29">
        <f>TRUNC(E905*D905,1)</f>
        <v>0</v>
      </c>
      <c r="G905" s="26">
        <f>단가대비표!P38</f>
        <v>0</v>
      </c>
      <c r="H905" s="29">
        <f>TRUNC(G905*D905,1)</f>
        <v>0</v>
      </c>
      <c r="I905" s="26">
        <f>단가대비표!V38</f>
        <v>0</v>
      </c>
      <c r="J905" s="29">
        <f>TRUNC(I905*D905,1)</f>
        <v>0</v>
      </c>
      <c r="K905" s="26">
        <f t="shared" ref="K905:L907" si="133">TRUNC(E905+G905+I905,1)</f>
        <v>0</v>
      </c>
      <c r="L905" s="29">
        <f t="shared" si="133"/>
        <v>0</v>
      </c>
      <c r="M905" s="23" t="s">
        <v>2212</v>
      </c>
      <c r="N905" s="2" t="s">
        <v>1091</v>
      </c>
      <c r="O905" s="2" t="s">
        <v>2213</v>
      </c>
      <c r="P905" s="2" t="s">
        <v>66</v>
      </c>
      <c r="Q905" s="2" t="s">
        <v>66</v>
      </c>
      <c r="R905" s="2" t="s">
        <v>65</v>
      </c>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c r="AR905" s="3"/>
      <c r="AS905" s="3"/>
      <c r="AT905" s="3"/>
      <c r="AU905" s="3"/>
      <c r="AV905" s="2" t="s">
        <v>52</v>
      </c>
      <c r="AW905" s="2" t="s">
        <v>2214</v>
      </c>
      <c r="AX905" s="2" t="s">
        <v>52</v>
      </c>
      <c r="AY905" s="2" t="s">
        <v>52</v>
      </c>
      <c r="AZ905" s="2" t="s">
        <v>52</v>
      </c>
    </row>
    <row r="906" spans="1:52" ht="30" customHeight="1" x14ac:dyDescent="0.3">
      <c r="A906" s="23" t="s">
        <v>749</v>
      </c>
      <c r="B906" s="23" t="s">
        <v>2215</v>
      </c>
      <c r="C906" s="23" t="s">
        <v>751</v>
      </c>
      <c r="D906" s="24">
        <v>0.78</v>
      </c>
      <c r="E906" s="26">
        <f>단가대비표!O9</f>
        <v>0</v>
      </c>
      <c r="F906" s="29">
        <f>TRUNC(E906*D906,1)</f>
        <v>0</v>
      </c>
      <c r="G906" s="26">
        <f>단가대비표!P9</f>
        <v>0</v>
      </c>
      <c r="H906" s="29">
        <f>TRUNC(G906*D906,1)</f>
        <v>0</v>
      </c>
      <c r="I906" s="26">
        <f>단가대비표!V9</f>
        <v>0</v>
      </c>
      <c r="J906" s="29">
        <f>TRUNC(I906*D906,1)</f>
        <v>0</v>
      </c>
      <c r="K906" s="26">
        <f t="shared" si="133"/>
        <v>0</v>
      </c>
      <c r="L906" s="29">
        <f t="shared" si="133"/>
        <v>0</v>
      </c>
      <c r="M906" s="23" t="s">
        <v>2216</v>
      </c>
      <c r="N906" s="2" t="s">
        <v>1091</v>
      </c>
      <c r="O906" s="2" t="s">
        <v>2217</v>
      </c>
      <c r="P906" s="2" t="s">
        <v>66</v>
      </c>
      <c r="Q906" s="2" t="s">
        <v>66</v>
      </c>
      <c r="R906" s="2" t="s">
        <v>65</v>
      </c>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c r="AR906" s="3"/>
      <c r="AS906" s="3"/>
      <c r="AT906" s="3"/>
      <c r="AU906" s="3"/>
      <c r="AV906" s="2" t="s">
        <v>52</v>
      </c>
      <c r="AW906" s="2" t="s">
        <v>2218</v>
      </c>
      <c r="AX906" s="2" t="s">
        <v>52</v>
      </c>
      <c r="AY906" s="2" t="s">
        <v>52</v>
      </c>
      <c r="AZ906" s="2" t="s">
        <v>52</v>
      </c>
    </row>
    <row r="907" spans="1:52" ht="30" customHeight="1" x14ac:dyDescent="0.3">
      <c r="A907" s="23" t="s">
        <v>992</v>
      </c>
      <c r="B907" s="23" t="s">
        <v>987</v>
      </c>
      <c r="C907" s="23" t="s">
        <v>988</v>
      </c>
      <c r="D907" s="24">
        <v>0.66</v>
      </c>
      <c r="E907" s="26">
        <f>단가대비표!O147</f>
        <v>0</v>
      </c>
      <c r="F907" s="29">
        <f>TRUNC(E907*D907,1)</f>
        <v>0</v>
      </c>
      <c r="G907" s="26">
        <f>단가대비표!P147</f>
        <v>0</v>
      </c>
      <c r="H907" s="29">
        <f>TRUNC(G907*D907,1)</f>
        <v>0</v>
      </c>
      <c r="I907" s="26">
        <f>단가대비표!V147</f>
        <v>0</v>
      </c>
      <c r="J907" s="29">
        <f>TRUNC(I907*D907,1)</f>
        <v>0</v>
      </c>
      <c r="K907" s="26">
        <f t="shared" si="133"/>
        <v>0</v>
      </c>
      <c r="L907" s="29">
        <f t="shared" si="133"/>
        <v>0</v>
      </c>
      <c r="M907" s="23" t="s">
        <v>993</v>
      </c>
      <c r="N907" s="2" t="s">
        <v>1091</v>
      </c>
      <c r="O907" s="2" t="s">
        <v>994</v>
      </c>
      <c r="P907" s="2" t="s">
        <v>66</v>
      </c>
      <c r="Q907" s="2" t="s">
        <v>66</v>
      </c>
      <c r="R907" s="2" t="s">
        <v>65</v>
      </c>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c r="AR907" s="3"/>
      <c r="AS907" s="3"/>
      <c r="AT907" s="3"/>
      <c r="AU907" s="3"/>
      <c r="AV907" s="2" t="s">
        <v>52</v>
      </c>
      <c r="AW907" s="2" t="s">
        <v>2219</v>
      </c>
      <c r="AX907" s="2" t="s">
        <v>52</v>
      </c>
      <c r="AY907" s="2" t="s">
        <v>52</v>
      </c>
      <c r="AZ907" s="2" t="s">
        <v>52</v>
      </c>
    </row>
    <row r="908" spans="1:52" ht="30" customHeight="1" x14ac:dyDescent="0.3">
      <c r="A908" s="23" t="s">
        <v>979</v>
      </c>
      <c r="B908" s="23" t="s">
        <v>52</v>
      </c>
      <c r="C908" s="23" t="s">
        <v>52</v>
      </c>
      <c r="D908" s="24"/>
      <c r="E908" s="26"/>
      <c r="F908" s="29">
        <f>TRUNC(SUMIF(N905:N907, N904, F905:F907),0)</f>
        <v>0</v>
      </c>
      <c r="G908" s="26"/>
      <c r="H908" s="29">
        <f>TRUNC(SUMIF(N905:N907, N904, H905:H907),0)</f>
        <v>0</v>
      </c>
      <c r="I908" s="26"/>
      <c r="J908" s="29">
        <f>TRUNC(SUMIF(N905:N907, N904, J905:J907),0)</f>
        <v>0</v>
      </c>
      <c r="K908" s="26"/>
      <c r="L908" s="29">
        <f>F908+H908+J908</f>
        <v>0</v>
      </c>
      <c r="M908" s="23" t="s">
        <v>52</v>
      </c>
      <c r="N908" s="2" t="s">
        <v>97</v>
      </c>
      <c r="O908" s="2" t="s">
        <v>97</v>
      </c>
      <c r="P908" s="2" t="s">
        <v>52</v>
      </c>
      <c r="Q908" s="2" t="s">
        <v>52</v>
      </c>
      <c r="R908" s="2" t="s">
        <v>52</v>
      </c>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c r="AR908" s="3"/>
      <c r="AS908" s="3"/>
      <c r="AT908" s="3"/>
      <c r="AU908" s="3"/>
      <c r="AV908" s="2" t="s">
        <v>52</v>
      </c>
      <c r="AW908" s="2" t="s">
        <v>52</v>
      </c>
      <c r="AX908" s="2" t="s">
        <v>52</v>
      </c>
      <c r="AY908" s="2" t="s">
        <v>52</v>
      </c>
      <c r="AZ908" s="2" t="s">
        <v>52</v>
      </c>
    </row>
    <row r="909" spans="1:52" ht="30" customHeight="1" x14ac:dyDescent="0.3">
      <c r="A909" s="24"/>
      <c r="B909" s="24"/>
      <c r="C909" s="24"/>
      <c r="D909" s="24"/>
      <c r="E909" s="26"/>
      <c r="F909" s="29"/>
      <c r="G909" s="26"/>
      <c r="H909" s="29"/>
      <c r="I909" s="26"/>
      <c r="J909" s="29"/>
      <c r="K909" s="26"/>
      <c r="L909" s="29"/>
      <c r="M909" s="24"/>
    </row>
    <row r="910" spans="1:52" ht="30" customHeight="1" x14ac:dyDescent="0.3">
      <c r="A910" s="20" t="s">
        <v>2220</v>
      </c>
      <c r="B910" s="21"/>
      <c r="C910" s="21"/>
      <c r="D910" s="21"/>
      <c r="E910" s="25"/>
      <c r="F910" s="28"/>
      <c r="G910" s="25"/>
      <c r="H910" s="28"/>
      <c r="I910" s="25"/>
      <c r="J910" s="28"/>
      <c r="K910" s="25"/>
      <c r="L910" s="28"/>
      <c r="M910" s="22"/>
      <c r="N910" s="1" t="s">
        <v>1096</v>
      </c>
    </row>
    <row r="911" spans="1:52" ht="30" customHeight="1" x14ac:dyDescent="0.3">
      <c r="A911" s="23" t="s">
        <v>2074</v>
      </c>
      <c r="B911" s="23" t="s">
        <v>987</v>
      </c>
      <c r="C911" s="23" t="s">
        <v>988</v>
      </c>
      <c r="D911" s="24">
        <v>7.6999999999999999E-2</v>
      </c>
      <c r="E911" s="26">
        <f>단가대비표!O158</f>
        <v>0</v>
      </c>
      <c r="F911" s="29">
        <f>TRUNC(E911*D911,1)</f>
        <v>0</v>
      </c>
      <c r="G911" s="26">
        <f>단가대비표!P158</f>
        <v>0</v>
      </c>
      <c r="H911" s="29">
        <f>TRUNC(G911*D911,1)</f>
        <v>0</v>
      </c>
      <c r="I911" s="26">
        <f>단가대비표!V158</f>
        <v>0</v>
      </c>
      <c r="J911" s="29">
        <f>TRUNC(I911*D911,1)</f>
        <v>0</v>
      </c>
      <c r="K911" s="26">
        <f t="shared" ref="K911:L913" si="134">TRUNC(E911+G911+I911,1)</f>
        <v>0</v>
      </c>
      <c r="L911" s="29">
        <f t="shared" si="134"/>
        <v>0</v>
      </c>
      <c r="M911" s="23" t="s">
        <v>2075</v>
      </c>
      <c r="N911" s="2" t="s">
        <v>1096</v>
      </c>
      <c r="O911" s="2" t="s">
        <v>2076</v>
      </c>
      <c r="P911" s="2" t="s">
        <v>66</v>
      </c>
      <c r="Q911" s="2" t="s">
        <v>66</v>
      </c>
      <c r="R911" s="2" t="s">
        <v>65</v>
      </c>
      <c r="S911" s="3"/>
      <c r="T911" s="3"/>
      <c r="U911" s="3"/>
      <c r="V911" s="3">
        <v>1</v>
      </c>
      <c r="W911" s="3"/>
      <c r="X911" s="3"/>
      <c r="Y911" s="3"/>
      <c r="Z911" s="3"/>
      <c r="AA911" s="3"/>
      <c r="AB911" s="3"/>
      <c r="AC911" s="3"/>
      <c r="AD911" s="3"/>
      <c r="AE911" s="3"/>
      <c r="AF911" s="3"/>
      <c r="AG911" s="3"/>
      <c r="AH911" s="3"/>
      <c r="AI911" s="3"/>
      <c r="AJ911" s="3"/>
      <c r="AK911" s="3"/>
      <c r="AL911" s="3"/>
      <c r="AM911" s="3"/>
      <c r="AN911" s="3"/>
      <c r="AO911" s="3"/>
      <c r="AP911" s="3"/>
      <c r="AQ911" s="3"/>
      <c r="AR911" s="3"/>
      <c r="AS911" s="3"/>
      <c r="AT911" s="3"/>
      <c r="AU911" s="3"/>
      <c r="AV911" s="2" t="s">
        <v>52</v>
      </c>
      <c r="AW911" s="2" t="s">
        <v>2221</v>
      </c>
      <c r="AX911" s="2" t="s">
        <v>52</v>
      </c>
      <c r="AY911" s="2" t="s">
        <v>52</v>
      </c>
      <c r="AZ911" s="2" t="s">
        <v>52</v>
      </c>
    </row>
    <row r="912" spans="1:52" ht="30" customHeight="1" x14ac:dyDescent="0.3">
      <c r="A912" s="23" t="s">
        <v>992</v>
      </c>
      <c r="B912" s="23" t="s">
        <v>987</v>
      </c>
      <c r="C912" s="23" t="s">
        <v>988</v>
      </c>
      <c r="D912" s="24">
        <v>3.7999999999999999E-2</v>
      </c>
      <c r="E912" s="26">
        <f>단가대비표!O147</f>
        <v>0</v>
      </c>
      <c r="F912" s="29">
        <f>TRUNC(E912*D912,1)</f>
        <v>0</v>
      </c>
      <c r="G912" s="26">
        <f>단가대비표!P147</f>
        <v>0</v>
      </c>
      <c r="H912" s="29">
        <f>TRUNC(G912*D912,1)</f>
        <v>0</v>
      </c>
      <c r="I912" s="26">
        <f>단가대비표!V147</f>
        <v>0</v>
      </c>
      <c r="J912" s="29">
        <f>TRUNC(I912*D912,1)</f>
        <v>0</v>
      </c>
      <c r="K912" s="26">
        <f t="shared" si="134"/>
        <v>0</v>
      </c>
      <c r="L912" s="29">
        <f t="shared" si="134"/>
        <v>0</v>
      </c>
      <c r="M912" s="23" t="s">
        <v>993</v>
      </c>
      <c r="N912" s="2" t="s">
        <v>1096</v>
      </c>
      <c r="O912" s="2" t="s">
        <v>994</v>
      </c>
      <c r="P912" s="2" t="s">
        <v>66</v>
      </c>
      <c r="Q912" s="2" t="s">
        <v>66</v>
      </c>
      <c r="R912" s="2" t="s">
        <v>65</v>
      </c>
      <c r="S912" s="3"/>
      <c r="T912" s="3"/>
      <c r="U912" s="3"/>
      <c r="V912" s="3">
        <v>1</v>
      </c>
      <c r="W912" s="3"/>
      <c r="X912" s="3"/>
      <c r="Y912" s="3"/>
      <c r="Z912" s="3"/>
      <c r="AA912" s="3"/>
      <c r="AB912" s="3"/>
      <c r="AC912" s="3"/>
      <c r="AD912" s="3"/>
      <c r="AE912" s="3"/>
      <c r="AF912" s="3"/>
      <c r="AG912" s="3"/>
      <c r="AH912" s="3"/>
      <c r="AI912" s="3"/>
      <c r="AJ912" s="3"/>
      <c r="AK912" s="3"/>
      <c r="AL912" s="3"/>
      <c r="AM912" s="3"/>
      <c r="AN912" s="3"/>
      <c r="AO912" s="3"/>
      <c r="AP912" s="3"/>
      <c r="AQ912" s="3"/>
      <c r="AR912" s="3"/>
      <c r="AS912" s="3"/>
      <c r="AT912" s="3"/>
      <c r="AU912" s="3"/>
      <c r="AV912" s="2" t="s">
        <v>52</v>
      </c>
      <c r="AW912" s="2" t="s">
        <v>2222</v>
      </c>
      <c r="AX912" s="2" t="s">
        <v>52</v>
      </c>
      <c r="AY912" s="2" t="s">
        <v>52</v>
      </c>
      <c r="AZ912" s="2" t="s">
        <v>52</v>
      </c>
    </row>
    <row r="913" spans="1:52" ht="30" customHeight="1" x14ac:dyDescent="0.3">
      <c r="A913" s="23" t="s">
        <v>1557</v>
      </c>
      <c r="B913" s="23" t="s">
        <v>1558</v>
      </c>
      <c r="C913" s="23" t="s">
        <v>949</v>
      </c>
      <c r="D913" s="24">
        <v>1</v>
      </c>
      <c r="E913" s="26">
        <v>0</v>
      </c>
      <c r="F913" s="29">
        <f>TRUNC(E913*D913,1)</f>
        <v>0</v>
      </c>
      <c r="G913" s="26">
        <v>0</v>
      </c>
      <c r="H913" s="29">
        <f>TRUNC(G913*D913,1)</f>
        <v>0</v>
      </c>
      <c r="I913" s="26">
        <f>TRUNC(SUMIF(V911:V913, RIGHTB(O913, 1), H911:H913)*U913, 2)</f>
        <v>0</v>
      </c>
      <c r="J913" s="29">
        <f>TRUNC(I913*D913,1)</f>
        <v>0</v>
      </c>
      <c r="K913" s="26">
        <f t="shared" si="134"/>
        <v>0</v>
      </c>
      <c r="L913" s="29">
        <f t="shared" si="134"/>
        <v>0</v>
      </c>
      <c r="M913" s="23" t="s">
        <v>52</v>
      </c>
      <c r="N913" s="2" t="s">
        <v>1096</v>
      </c>
      <c r="O913" s="2" t="s">
        <v>1360</v>
      </c>
      <c r="P913" s="2" t="s">
        <v>66</v>
      </c>
      <c r="Q913" s="2" t="s">
        <v>66</v>
      </c>
      <c r="R913" s="2" t="s">
        <v>66</v>
      </c>
      <c r="S913" s="3">
        <v>1</v>
      </c>
      <c r="T913" s="3">
        <v>2</v>
      </c>
      <c r="U913" s="3">
        <v>0.03</v>
      </c>
      <c r="V913" s="3"/>
      <c r="W913" s="3"/>
      <c r="X913" s="3"/>
      <c r="Y913" s="3"/>
      <c r="Z913" s="3"/>
      <c r="AA913" s="3"/>
      <c r="AB913" s="3"/>
      <c r="AC913" s="3"/>
      <c r="AD913" s="3"/>
      <c r="AE913" s="3"/>
      <c r="AF913" s="3"/>
      <c r="AG913" s="3"/>
      <c r="AH913" s="3"/>
      <c r="AI913" s="3"/>
      <c r="AJ913" s="3"/>
      <c r="AK913" s="3"/>
      <c r="AL913" s="3"/>
      <c r="AM913" s="3"/>
      <c r="AN913" s="3"/>
      <c r="AO913" s="3"/>
      <c r="AP913" s="3"/>
      <c r="AQ913" s="3"/>
      <c r="AR913" s="3"/>
      <c r="AS913" s="3"/>
      <c r="AT913" s="3"/>
      <c r="AU913" s="3"/>
      <c r="AV913" s="2" t="s">
        <v>52</v>
      </c>
      <c r="AW913" s="2" t="s">
        <v>2223</v>
      </c>
      <c r="AX913" s="2" t="s">
        <v>52</v>
      </c>
      <c r="AY913" s="2" t="s">
        <v>52</v>
      </c>
      <c r="AZ913" s="2" t="s">
        <v>52</v>
      </c>
    </row>
    <row r="914" spans="1:52" ht="30" customHeight="1" x14ac:dyDescent="0.3">
      <c r="A914" s="23" t="s">
        <v>979</v>
      </c>
      <c r="B914" s="23" t="s">
        <v>52</v>
      </c>
      <c r="C914" s="23" t="s">
        <v>52</v>
      </c>
      <c r="D914" s="24"/>
      <c r="E914" s="26"/>
      <c r="F914" s="29">
        <f>TRUNC(SUMIF(N911:N913, N910, F911:F913),0)</f>
        <v>0</v>
      </c>
      <c r="G914" s="26"/>
      <c r="H914" s="29">
        <f>TRUNC(SUMIF(N911:N913, N910, H911:H913),0)</f>
        <v>0</v>
      </c>
      <c r="I914" s="26"/>
      <c r="J914" s="29">
        <f>TRUNC(SUMIF(N911:N913, N910, J911:J913),0)</f>
        <v>0</v>
      </c>
      <c r="K914" s="26"/>
      <c r="L914" s="29">
        <f>F914+H914+J914</f>
        <v>0</v>
      </c>
      <c r="M914" s="23" t="s">
        <v>52</v>
      </c>
      <c r="N914" s="2" t="s">
        <v>97</v>
      </c>
      <c r="O914" s="2" t="s">
        <v>97</v>
      </c>
      <c r="P914" s="2" t="s">
        <v>52</v>
      </c>
      <c r="Q914" s="2" t="s">
        <v>52</v>
      </c>
      <c r="R914" s="2" t="s">
        <v>52</v>
      </c>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3"/>
      <c r="AS914" s="3"/>
      <c r="AT914" s="3"/>
      <c r="AU914" s="3"/>
      <c r="AV914" s="2" t="s">
        <v>52</v>
      </c>
      <c r="AW914" s="2" t="s">
        <v>52</v>
      </c>
      <c r="AX914" s="2" t="s">
        <v>52</v>
      </c>
      <c r="AY914" s="2" t="s">
        <v>52</v>
      </c>
      <c r="AZ914" s="2" t="s">
        <v>52</v>
      </c>
    </row>
    <row r="915" spans="1:52" ht="30" customHeight="1" x14ac:dyDescent="0.3">
      <c r="A915" s="24"/>
      <c r="B915" s="24"/>
      <c r="C915" s="24"/>
      <c r="D915" s="24"/>
      <c r="E915" s="26"/>
      <c r="F915" s="29"/>
      <c r="G915" s="26"/>
      <c r="H915" s="29"/>
      <c r="I915" s="26"/>
      <c r="J915" s="29"/>
      <c r="K915" s="26"/>
      <c r="L915" s="29"/>
      <c r="M915" s="24"/>
    </row>
    <row r="916" spans="1:52" ht="30" customHeight="1" x14ac:dyDescent="0.3">
      <c r="A916" s="20" t="s">
        <v>2224</v>
      </c>
      <c r="B916" s="21"/>
      <c r="C916" s="21"/>
      <c r="D916" s="21"/>
      <c r="E916" s="25"/>
      <c r="F916" s="28"/>
      <c r="G916" s="25"/>
      <c r="H916" s="28"/>
      <c r="I916" s="25"/>
      <c r="J916" s="28"/>
      <c r="K916" s="25"/>
      <c r="L916" s="28"/>
      <c r="M916" s="22"/>
      <c r="N916" s="1" t="s">
        <v>1212</v>
      </c>
    </row>
    <row r="917" spans="1:52" ht="30" customHeight="1" x14ac:dyDescent="0.3">
      <c r="A917" s="23" t="s">
        <v>986</v>
      </c>
      <c r="B917" s="23" t="s">
        <v>987</v>
      </c>
      <c r="C917" s="23" t="s">
        <v>988</v>
      </c>
      <c r="D917" s="24">
        <v>0.04</v>
      </c>
      <c r="E917" s="26">
        <f>단가대비표!O160</f>
        <v>0</v>
      </c>
      <c r="F917" s="29">
        <f>TRUNC(E917*D917,1)</f>
        <v>0</v>
      </c>
      <c r="G917" s="26">
        <f>단가대비표!P160</f>
        <v>0</v>
      </c>
      <c r="H917" s="29">
        <f>TRUNC(G917*D917,1)</f>
        <v>0</v>
      </c>
      <c r="I917" s="26">
        <f>단가대비표!V160</f>
        <v>0</v>
      </c>
      <c r="J917" s="29">
        <f>TRUNC(I917*D917,1)</f>
        <v>0</v>
      </c>
      <c r="K917" s="26">
        <f t="shared" ref="K917:L919" si="135">TRUNC(E917+G917+I917,1)</f>
        <v>0</v>
      </c>
      <c r="L917" s="29">
        <f t="shared" si="135"/>
        <v>0</v>
      </c>
      <c r="M917" s="23" t="s">
        <v>989</v>
      </c>
      <c r="N917" s="2" t="s">
        <v>1212</v>
      </c>
      <c r="O917" s="2" t="s">
        <v>990</v>
      </c>
      <c r="P917" s="2" t="s">
        <v>66</v>
      </c>
      <c r="Q917" s="2" t="s">
        <v>66</v>
      </c>
      <c r="R917" s="2" t="s">
        <v>65</v>
      </c>
      <c r="S917" s="3"/>
      <c r="T917" s="3"/>
      <c r="U917" s="3"/>
      <c r="V917" s="3">
        <v>1</v>
      </c>
      <c r="W917" s="3"/>
      <c r="X917" s="3"/>
      <c r="Y917" s="3"/>
      <c r="Z917" s="3"/>
      <c r="AA917" s="3"/>
      <c r="AB917" s="3"/>
      <c r="AC917" s="3"/>
      <c r="AD917" s="3"/>
      <c r="AE917" s="3"/>
      <c r="AF917" s="3"/>
      <c r="AG917" s="3"/>
      <c r="AH917" s="3"/>
      <c r="AI917" s="3"/>
      <c r="AJ917" s="3"/>
      <c r="AK917" s="3"/>
      <c r="AL917" s="3"/>
      <c r="AM917" s="3"/>
      <c r="AN917" s="3"/>
      <c r="AO917" s="3"/>
      <c r="AP917" s="3"/>
      <c r="AQ917" s="3"/>
      <c r="AR917" s="3"/>
      <c r="AS917" s="3"/>
      <c r="AT917" s="3"/>
      <c r="AU917" s="3"/>
      <c r="AV917" s="2" t="s">
        <v>52</v>
      </c>
      <c r="AW917" s="2" t="s">
        <v>2226</v>
      </c>
      <c r="AX917" s="2" t="s">
        <v>52</v>
      </c>
      <c r="AY917" s="2" t="s">
        <v>52</v>
      </c>
      <c r="AZ917" s="2" t="s">
        <v>52</v>
      </c>
    </row>
    <row r="918" spans="1:52" ht="30" customHeight="1" x14ac:dyDescent="0.3">
      <c r="A918" s="23" t="s">
        <v>992</v>
      </c>
      <c r="B918" s="23" t="s">
        <v>987</v>
      </c>
      <c r="C918" s="23" t="s">
        <v>988</v>
      </c>
      <c r="D918" s="24">
        <v>0.02</v>
      </c>
      <c r="E918" s="26">
        <f>단가대비표!O147</f>
        <v>0</v>
      </c>
      <c r="F918" s="29">
        <f>TRUNC(E918*D918,1)</f>
        <v>0</v>
      </c>
      <c r="G918" s="26">
        <f>단가대비표!P147</f>
        <v>0</v>
      </c>
      <c r="H918" s="29">
        <f>TRUNC(G918*D918,1)</f>
        <v>0</v>
      </c>
      <c r="I918" s="26">
        <f>단가대비표!V147</f>
        <v>0</v>
      </c>
      <c r="J918" s="29">
        <f>TRUNC(I918*D918,1)</f>
        <v>0</v>
      </c>
      <c r="K918" s="26">
        <f t="shared" si="135"/>
        <v>0</v>
      </c>
      <c r="L918" s="29">
        <f t="shared" si="135"/>
        <v>0</v>
      </c>
      <c r="M918" s="23" t="s">
        <v>993</v>
      </c>
      <c r="N918" s="2" t="s">
        <v>1212</v>
      </c>
      <c r="O918" s="2" t="s">
        <v>994</v>
      </c>
      <c r="P918" s="2" t="s">
        <v>66</v>
      </c>
      <c r="Q918" s="2" t="s">
        <v>66</v>
      </c>
      <c r="R918" s="2" t="s">
        <v>65</v>
      </c>
      <c r="S918" s="3"/>
      <c r="T918" s="3"/>
      <c r="U918" s="3"/>
      <c r="V918" s="3">
        <v>1</v>
      </c>
      <c r="W918" s="3"/>
      <c r="X918" s="3"/>
      <c r="Y918" s="3"/>
      <c r="Z918" s="3"/>
      <c r="AA918" s="3"/>
      <c r="AB918" s="3"/>
      <c r="AC918" s="3"/>
      <c r="AD918" s="3"/>
      <c r="AE918" s="3"/>
      <c r="AF918" s="3"/>
      <c r="AG918" s="3"/>
      <c r="AH918" s="3"/>
      <c r="AI918" s="3"/>
      <c r="AJ918" s="3"/>
      <c r="AK918" s="3"/>
      <c r="AL918" s="3"/>
      <c r="AM918" s="3"/>
      <c r="AN918" s="3"/>
      <c r="AO918" s="3"/>
      <c r="AP918" s="3"/>
      <c r="AQ918" s="3"/>
      <c r="AR918" s="3"/>
      <c r="AS918" s="3"/>
      <c r="AT918" s="3"/>
      <c r="AU918" s="3"/>
      <c r="AV918" s="2" t="s">
        <v>52</v>
      </c>
      <c r="AW918" s="2" t="s">
        <v>2227</v>
      </c>
      <c r="AX918" s="2" t="s">
        <v>52</v>
      </c>
      <c r="AY918" s="2" t="s">
        <v>52</v>
      </c>
      <c r="AZ918" s="2" t="s">
        <v>52</v>
      </c>
    </row>
    <row r="919" spans="1:52" ht="30" customHeight="1" x14ac:dyDescent="0.3">
      <c r="A919" s="23" t="s">
        <v>1557</v>
      </c>
      <c r="B919" s="23" t="s">
        <v>2188</v>
      </c>
      <c r="C919" s="23" t="s">
        <v>949</v>
      </c>
      <c r="D919" s="24">
        <v>1</v>
      </c>
      <c r="E919" s="26">
        <v>0</v>
      </c>
      <c r="F919" s="29">
        <f>TRUNC(E919*D919,1)</f>
        <v>0</v>
      </c>
      <c r="G919" s="26">
        <v>0</v>
      </c>
      <c r="H919" s="29">
        <f>TRUNC(G919*D919,1)</f>
        <v>0</v>
      </c>
      <c r="I919" s="26">
        <f>TRUNC(SUMIF(V917:V919, RIGHTB(O919, 1), H917:H919)*U919, 2)</f>
        <v>0</v>
      </c>
      <c r="J919" s="29">
        <f>TRUNC(I919*D919,1)</f>
        <v>0</v>
      </c>
      <c r="K919" s="26">
        <f t="shared" si="135"/>
        <v>0</v>
      </c>
      <c r="L919" s="29">
        <f t="shared" si="135"/>
        <v>0</v>
      </c>
      <c r="M919" s="23" t="s">
        <v>52</v>
      </c>
      <c r="N919" s="2" t="s">
        <v>1212</v>
      </c>
      <c r="O919" s="2" t="s">
        <v>1360</v>
      </c>
      <c r="P919" s="2" t="s">
        <v>66</v>
      </c>
      <c r="Q919" s="2" t="s">
        <v>66</v>
      </c>
      <c r="R919" s="2" t="s">
        <v>66</v>
      </c>
      <c r="S919" s="3">
        <v>1</v>
      </c>
      <c r="T919" s="3">
        <v>2</v>
      </c>
      <c r="U919" s="3">
        <v>0.02</v>
      </c>
      <c r="V919" s="3"/>
      <c r="W919" s="3"/>
      <c r="X919" s="3"/>
      <c r="Y919" s="3"/>
      <c r="Z919" s="3"/>
      <c r="AA919" s="3"/>
      <c r="AB919" s="3"/>
      <c r="AC919" s="3"/>
      <c r="AD919" s="3"/>
      <c r="AE919" s="3"/>
      <c r="AF919" s="3"/>
      <c r="AG919" s="3"/>
      <c r="AH919" s="3"/>
      <c r="AI919" s="3"/>
      <c r="AJ919" s="3"/>
      <c r="AK919" s="3"/>
      <c r="AL919" s="3"/>
      <c r="AM919" s="3"/>
      <c r="AN919" s="3"/>
      <c r="AO919" s="3"/>
      <c r="AP919" s="3"/>
      <c r="AQ919" s="3"/>
      <c r="AR919" s="3"/>
      <c r="AS919" s="3"/>
      <c r="AT919" s="3"/>
      <c r="AU919" s="3"/>
      <c r="AV919" s="2" t="s">
        <v>52</v>
      </c>
      <c r="AW919" s="2" t="s">
        <v>2228</v>
      </c>
      <c r="AX919" s="2" t="s">
        <v>52</v>
      </c>
      <c r="AY919" s="2" t="s">
        <v>52</v>
      </c>
      <c r="AZ919" s="2" t="s">
        <v>52</v>
      </c>
    </row>
    <row r="920" spans="1:52" ht="30" customHeight="1" x14ac:dyDescent="0.3">
      <c r="A920" s="23" t="s">
        <v>979</v>
      </c>
      <c r="B920" s="23" t="s">
        <v>52</v>
      </c>
      <c r="C920" s="23" t="s">
        <v>52</v>
      </c>
      <c r="D920" s="24"/>
      <c r="E920" s="26"/>
      <c r="F920" s="29">
        <f>TRUNC(SUMIF(N917:N919, N916, F917:F919),0)</f>
        <v>0</v>
      </c>
      <c r="G920" s="26"/>
      <c r="H920" s="29">
        <f>TRUNC(SUMIF(N917:N919, N916, H917:H919),0)</f>
        <v>0</v>
      </c>
      <c r="I920" s="26"/>
      <c r="J920" s="29">
        <f>TRUNC(SUMIF(N917:N919, N916, J917:J919),0)</f>
        <v>0</v>
      </c>
      <c r="K920" s="26"/>
      <c r="L920" s="29">
        <f>F920+H920+J920</f>
        <v>0</v>
      </c>
      <c r="M920" s="23" t="s">
        <v>52</v>
      </c>
      <c r="N920" s="2" t="s">
        <v>97</v>
      </c>
      <c r="O920" s="2" t="s">
        <v>97</v>
      </c>
      <c r="P920" s="2" t="s">
        <v>52</v>
      </c>
      <c r="Q920" s="2" t="s">
        <v>52</v>
      </c>
      <c r="R920" s="2" t="s">
        <v>52</v>
      </c>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3"/>
      <c r="AS920" s="3"/>
      <c r="AT920" s="3"/>
      <c r="AU920" s="3"/>
      <c r="AV920" s="2" t="s">
        <v>52</v>
      </c>
      <c r="AW920" s="2" t="s">
        <v>52</v>
      </c>
      <c r="AX920" s="2" t="s">
        <v>52</v>
      </c>
      <c r="AY920" s="2" t="s">
        <v>52</v>
      </c>
      <c r="AZ920" s="2" t="s">
        <v>52</v>
      </c>
    </row>
    <row r="921" spans="1:52" ht="30" customHeight="1" x14ac:dyDescent="0.3">
      <c r="A921" s="24"/>
      <c r="B921" s="24"/>
      <c r="C921" s="24"/>
      <c r="D921" s="24"/>
      <c r="E921" s="26"/>
      <c r="F921" s="29"/>
      <c r="G921" s="26"/>
      <c r="H921" s="29"/>
      <c r="I921" s="26"/>
      <c r="J921" s="29"/>
      <c r="K921" s="26"/>
      <c r="L921" s="29"/>
      <c r="M921" s="24"/>
    </row>
    <row r="922" spans="1:52" ht="30" customHeight="1" x14ac:dyDescent="0.3">
      <c r="A922" s="20" t="s">
        <v>2229</v>
      </c>
      <c r="B922" s="21"/>
      <c r="C922" s="21"/>
      <c r="D922" s="21"/>
      <c r="E922" s="25"/>
      <c r="F922" s="28"/>
      <c r="G922" s="25"/>
      <c r="H922" s="28"/>
      <c r="I922" s="25"/>
      <c r="J922" s="28"/>
      <c r="K922" s="25"/>
      <c r="L922" s="28"/>
      <c r="M922" s="22"/>
      <c r="N922" s="1" t="s">
        <v>1371</v>
      </c>
    </row>
    <row r="923" spans="1:52" ht="30" customHeight="1" x14ac:dyDescent="0.3">
      <c r="A923" s="23" t="s">
        <v>2231</v>
      </c>
      <c r="B923" s="23" t="s">
        <v>987</v>
      </c>
      <c r="C923" s="23" t="s">
        <v>988</v>
      </c>
      <c r="D923" s="24">
        <v>0.05</v>
      </c>
      <c r="E923" s="26">
        <f>단가대비표!O153</f>
        <v>0</v>
      </c>
      <c r="F923" s="29">
        <f>TRUNC(E923*D923,1)</f>
        <v>0</v>
      </c>
      <c r="G923" s="26">
        <f>단가대비표!P153</f>
        <v>0</v>
      </c>
      <c r="H923" s="29">
        <f>TRUNC(G923*D923,1)</f>
        <v>0</v>
      </c>
      <c r="I923" s="26">
        <f>단가대비표!V153</f>
        <v>0</v>
      </c>
      <c r="J923" s="29">
        <f>TRUNC(I923*D923,1)</f>
        <v>0</v>
      </c>
      <c r="K923" s="26">
        <f t="shared" ref="K923:L925" si="136">TRUNC(E923+G923+I923,1)</f>
        <v>0</v>
      </c>
      <c r="L923" s="29">
        <f t="shared" si="136"/>
        <v>0</v>
      </c>
      <c r="M923" s="23" t="s">
        <v>2232</v>
      </c>
      <c r="N923" s="2" t="s">
        <v>1371</v>
      </c>
      <c r="O923" s="2" t="s">
        <v>2233</v>
      </c>
      <c r="P923" s="2" t="s">
        <v>66</v>
      </c>
      <c r="Q923" s="2" t="s">
        <v>66</v>
      </c>
      <c r="R923" s="2" t="s">
        <v>65</v>
      </c>
      <c r="S923" s="3"/>
      <c r="T923" s="3"/>
      <c r="U923" s="3"/>
      <c r="V923" s="3">
        <v>1</v>
      </c>
      <c r="W923" s="3"/>
      <c r="X923" s="3"/>
      <c r="Y923" s="3"/>
      <c r="Z923" s="3"/>
      <c r="AA923" s="3"/>
      <c r="AB923" s="3"/>
      <c r="AC923" s="3"/>
      <c r="AD923" s="3"/>
      <c r="AE923" s="3"/>
      <c r="AF923" s="3"/>
      <c r="AG923" s="3"/>
      <c r="AH923" s="3"/>
      <c r="AI923" s="3"/>
      <c r="AJ923" s="3"/>
      <c r="AK923" s="3"/>
      <c r="AL923" s="3"/>
      <c r="AM923" s="3"/>
      <c r="AN923" s="3"/>
      <c r="AO923" s="3"/>
      <c r="AP923" s="3"/>
      <c r="AQ923" s="3"/>
      <c r="AR923" s="3"/>
      <c r="AS923" s="3"/>
      <c r="AT923" s="3"/>
      <c r="AU923" s="3"/>
      <c r="AV923" s="2" t="s">
        <v>52</v>
      </c>
      <c r="AW923" s="2" t="s">
        <v>2234</v>
      </c>
      <c r="AX923" s="2" t="s">
        <v>52</v>
      </c>
      <c r="AY923" s="2" t="s">
        <v>52</v>
      </c>
      <c r="AZ923" s="2" t="s">
        <v>52</v>
      </c>
    </row>
    <row r="924" spans="1:52" ht="30" customHeight="1" x14ac:dyDescent="0.3">
      <c r="A924" s="23" t="s">
        <v>992</v>
      </c>
      <c r="B924" s="23" t="s">
        <v>987</v>
      </c>
      <c r="C924" s="23" t="s">
        <v>988</v>
      </c>
      <c r="D924" s="24">
        <v>2.5000000000000001E-2</v>
      </c>
      <c r="E924" s="26">
        <f>단가대비표!O147</f>
        <v>0</v>
      </c>
      <c r="F924" s="29">
        <f>TRUNC(E924*D924,1)</f>
        <v>0</v>
      </c>
      <c r="G924" s="26">
        <f>단가대비표!P147</f>
        <v>0</v>
      </c>
      <c r="H924" s="29">
        <f>TRUNC(G924*D924,1)</f>
        <v>0</v>
      </c>
      <c r="I924" s="26">
        <f>단가대비표!V147</f>
        <v>0</v>
      </c>
      <c r="J924" s="29">
        <f>TRUNC(I924*D924,1)</f>
        <v>0</v>
      </c>
      <c r="K924" s="26">
        <f t="shared" si="136"/>
        <v>0</v>
      </c>
      <c r="L924" s="29">
        <f t="shared" si="136"/>
        <v>0</v>
      </c>
      <c r="M924" s="23" t="s">
        <v>993</v>
      </c>
      <c r="N924" s="2" t="s">
        <v>1371</v>
      </c>
      <c r="O924" s="2" t="s">
        <v>994</v>
      </c>
      <c r="P924" s="2" t="s">
        <v>66</v>
      </c>
      <c r="Q924" s="2" t="s">
        <v>66</v>
      </c>
      <c r="R924" s="2" t="s">
        <v>65</v>
      </c>
      <c r="S924" s="3"/>
      <c r="T924" s="3"/>
      <c r="U924" s="3"/>
      <c r="V924" s="3">
        <v>1</v>
      </c>
      <c r="W924" s="3"/>
      <c r="X924" s="3"/>
      <c r="Y924" s="3"/>
      <c r="Z924" s="3"/>
      <c r="AA924" s="3"/>
      <c r="AB924" s="3"/>
      <c r="AC924" s="3"/>
      <c r="AD924" s="3"/>
      <c r="AE924" s="3"/>
      <c r="AF924" s="3"/>
      <c r="AG924" s="3"/>
      <c r="AH924" s="3"/>
      <c r="AI924" s="3"/>
      <c r="AJ924" s="3"/>
      <c r="AK924" s="3"/>
      <c r="AL924" s="3"/>
      <c r="AM924" s="3"/>
      <c r="AN924" s="3"/>
      <c r="AO924" s="3"/>
      <c r="AP924" s="3"/>
      <c r="AQ924" s="3"/>
      <c r="AR924" s="3"/>
      <c r="AS924" s="3"/>
      <c r="AT924" s="3"/>
      <c r="AU924" s="3"/>
      <c r="AV924" s="2" t="s">
        <v>52</v>
      </c>
      <c r="AW924" s="2" t="s">
        <v>2235</v>
      </c>
      <c r="AX924" s="2" t="s">
        <v>52</v>
      </c>
      <c r="AY924" s="2" t="s">
        <v>52</v>
      </c>
      <c r="AZ924" s="2" t="s">
        <v>52</v>
      </c>
    </row>
    <row r="925" spans="1:52" ht="30" customHeight="1" x14ac:dyDescent="0.3">
      <c r="A925" s="23" t="s">
        <v>1557</v>
      </c>
      <c r="B925" s="23" t="s">
        <v>2188</v>
      </c>
      <c r="C925" s="23" t="s">
        <v>949</v>
      </c>
      <c r="D925" s="24">
        <v>1</v>
      </c>
      <c r="E925" s="26">
        <v>0</v>
      </c>
      <c r="F925" s="29">
        <f>TRUNC(E925*D925,1)</f>
        <v>0</v>
      </c>
      <c r="G925" s="26">
        <v>0</v>
      </c>
      <c r="H925" s="29">
        <f>TRUNC(G925*D925,1)</f>
        <v>0</v>
      </c>
      <c r="I925" s="26">
        <f>TRUNC(SUMIF(V923:V925, RIGHTB(O925, 1), H923:H925)*U925, 2)</f>
        <v>0</v>
      </c>
      <c r="J925" s="29">
        <f>TRUNC(I925*D925,1)</f>
        <v>0</v>
      </c>
      <c r="K925" s="26">
        <f t="shared" si="136"/>
        <v>0</v>
      </c>
      <c r="L925" s="29">
        <f t="shared" si="136"/>
        <v>0</v>
      </c>
      <c r="M925" s="23" t="s">
        <v>52</v>
      </c>
      <c r="N925" s="2" t="s">
        <v>1371</v>
      </c>
      <c r="O925" s="2" t="s">
        <v>1360</v>
      </c>
      <c r="P925" s="2" t="s">
        <v>66</v>
      </c>
      <c r="Q925" s="2" t="s">
        <v>66</v>
      </c>
      <c r="R925" s="2" t="s">
        <v>66</v>
      </c>
      <c r="S925" s="3">
        <v>1</v>
      </c>
      <c r="T925" s="3">
        <v>2</v>
      </c>
      <c r="U925" s="3">
        <v>0.02</v>
      </c>
      <c r="V925" s="3"/>
      <c r="W925" s="3"/>
      <c r="X925" s="3"/>
      <c r="Y925" s="3"/>
      <c r="Z925" s="3"/>
      <c r="AA925" s="3"/>
      <c r="AB925" s="3"/>
      <c r="AC925" s="3"/>
      <c r="AD925" s="3"/>
      <c r="AE925" s="3"/>
      <c r="AF925" s="3"/>
      <c r="AG925" s="3"/>
      <c r="AH925" s="3"/>
      <c r="AI925" s="3"/>
      <c r="AJ925" s="3"/>
      <c r="AK925" s="3"/>
      <c r="AL925" s="3"/>
      <c r="AM925" s="3"/>
      <c r="AN925" s="3"/>
      <c r="AO925" s="3"/>
      <c r="AP925" s="3"/>
      <c r="AQ925" s="3"/>
      <c r="AR925" s="3"/>
      <c r="AS925" s="3"/>
      <c r="AT925" s="3"/>
      <c r="AU925" s="3"/>
      <c r="AV925" s="2" t="s">
        <v>52</v>
      </c>
      <c r="AW925" s="2" t="s">
        <v>2236</v>
      </c>
      <c r="AX925" s="2" t="s">
        <v>52</v>
      </c>
      <c r="AY925" s="2" t="s">
        <v>52</v>
      </c>
      <c r="AZ925" s="2" t="s">
        <v>52</v>
      </c>
    </row>
    <row r="926" spans="1:52" ht="30" customHeight="1" x14ac:dyDescent="0.3">
      <c r="A926" s="23" t="s">
        <v>979</v>
      </c>
      <c r="B926" s="23" t="s">
        <v>52</v>
      </c>
      <c r="C926" s="23" t="s">
        <v>52</v>
      </c>
      <c r="D926" s="24"/>
      <c r="E926" s="26"/>
      <c r="F926" s="29">
        <f>TRUNC(SUMIF(N923:N925, N922, F923:F925),0)</f>
        <v>0</v>
      </c>
      <c r="G926" s="26"/>
      <c r="H926" s="29">
        <f>TRUNC(SUMIF(N923:N925, N922, H923:H925),0)</f>
        <v>0</v>
      </c>
      <c r="I926" s="26"/>
      <c r="J926" s="29">
        <f>TRUNC(SUMIF(N923:N925, N922, J923:J925),0)</f>
        <v>0</v>
      </c>
      <c r="K926" s="26"/>
      <c r="L926" s="29">
        <f>F926+H926+J926</f>
        <v>0</v>
      </c>
      <c r="M926" s="23" t="s">
        <v>52</v>
      </c>
      <c r="N926" s="2" t="s">
        <v>97</v>
      </c>
      <c r="O926" s="2" t="s">
        <v>97</v>
      </c>
      <c r="P926" s="2" t="s">
        <v>52</v>
      </c>
      <c r="Q926" s="2" t="s">
        <v>52</v>
      </c>
      <c r="R926" s="2" t="s">
        <v>52</v>
      </c>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3"/>
      <c r="AS926" s="3"/>
      <c r="AT926" s="3"/>
      <c r="AU926" s="3"/>
      <c r="AV926" s="2" t="s">
        <v>52</v>
      </c>
      <c r="AW926" s="2" t="s">
        <v>52</v>
      </c>
      <c r="AX926" s="2" t="s">
        <v>52</v>
      </c>
      <c r="AY926" s="2" t="s">
        <v>52</v>
      </c>
      <c r="AZ926" s="2" t="s">
        <v>52</v>
      </c>
    </row>
    <row r="927" spans="1:52" ht="30" customHeight="1" x14ac:dyDescent="0.3">
      <c r="A927" s="24"/>
      <c r="B927" s="24"/>
      <c r="C927" s="24"/>
      <c r="D927" s="24"/>
      <c r="E927" s="26"/>
      <c r="F927" s="29"/>
      <c r="G927" s="26"/>
      <c r="H927" s="29"/>
      <c r="I927" s="26"/>
      <c r="J927" s="29"/>
      <c r="K927" s="26"/>
      <c r="L927" s="29"/>
      <c r="M927" s="24"/>
    </row>
    <row r="928" spans="1:52" ht="30" customHeight="1" x14ac:dyDescent="0.3">
      <c r="A928" s="20" t="s">
        <v>2237</v>
      </c>
      <c r="B928" s="21"/>
      <c r="C928" s="21"/>
      <c r="D928" s="21"/>
      <c r="E928" s="25"/>
      <c r="F928" s="28"/>
      <c r="G928" s="25"/>
      <c r="H928" s="28"/>
      <c r="I928" s="25"/>
      <c r="J928" s="28"/>
      <c r="K928" s="25"/>
      <c r="L928" s="28"/>
      <c r="M928" s="22"/>
      <c r="N928" s="1" t="s">
        <v>1419</v>
      </c>
    </row>
    <row r="929" spans="1:52" ht="30" customHeight="1" x14ac:dyDescent="0.3">
      <c r="A929" s="23" t="s">
        <v>2238</v>
      </c>
      <c r="B929" s="23" t="s">
        <v>2239</v>
      </c>
      <c r="C929" s="23" t="s">
        <v>988</v>
      </c>
      <c r="D929" s="24">
        <v>2.5000000000000001E-2</v>
      </c>
      <c r="E929" s="26">
        <f>단가대비표!O164</f>
        <v>0</v>
      </c>
      <c r="F929" s="29">
        <f>TRUNC(E929*D929,1)</f>
        <v>0</v>
      </c>
      <c r="G929" s="26">
        <f>단가대비표!P164</f>
        <v>0</v>
      </c>
      <c r="H929" s="29">
        <f>TRUNC(G929*D929,1)</f>
        <v>0</v>
      </c>
      <c r="I929" s="26">
        <f>단가대비표!V164</f>
        <v>0</v>
      </c>
      <c r="J929" s="29">
        <f>TRUNC(I929*D929,1)</f>
        <v>0</v>
      </c>
      <c r="K929" s="26">
        <f>TRUNC(E929+G929+I929,1)</f>
        <v>0</v>
      </c>
      <c r="L929" s="29">
        <f>TRUNC(F929+H929+J929,1)</f>
        <v>0</v>
      </c>
      <c r="M929" s="23" t="s">
        <v>2240</v>
      </c>
      <c r="N929" s="2" t="s">
        <v>1419</v>
      </c>
      <c r="O929" s="2" t="s">
        <v>2241</v>
      </c>
      <c r="P929" s="2" t="s">
        <v>66</v>
      </c>
      <c r="Q929" s="2" t="s">
        <v>66</v>
      </c>
      <c r="R929" s="2" t="s">
        <v>65</v>
      </c>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c r="AR929" s="3"/>
      <c r="AS929" s="3"/>
      <c r="AT929" s="3"/>
      <c r="AU929" s="3"/>
      <c r="AV929" s="2" t="s">
        <v>52</v>
      </c>
      <c r="AW929" s="2" t="s">
        <v>2242</v>
      </c>
      <c r="AX929" s="2" t="s">
        <v>52</v>
      </c>
      <c r="AY929" s="2" t="s">
        <v>52</v>
      </c>
      <c r="AZ929" s="2" t="s">
        <v>52</v>
      </c>
    </row>
    <row r="930" spans="1:52" ht="30" customHeight="1" x14ac:dyDescent="0.3">
      <c r="A930" s="23" t="s">
        <v>979</v>
      </c>
      <c r="B930" s="23" t="s">
        <v>52</v>
      </c>
      <c r="C930" s="23" t="s">
        <v>52</v>
      </c>
      <c r="D930" s="24"/>
      <c r="E930" s="26"/>
      <c r="F930" s="29">
        <f>TRUNC(SUMIF(N929:N929, N928, F929:F929),0)</f>
        <v>0</v>
      </c>
      <c r="G930" s="26"/>
      <c r="H930" s="29">
        <f>TRUNC(SUMIF(N929:N929, N928, H929:H929),0)</f>
        <v>0</v>
      </c>
      <c r="I930" s="26"/>
      <c r="J930" s="29">
        <f>TRUNC(SUMIF(N929:N929, N928, J929:J929),0)</f>
        <v>0</v>
      </c>
      <c r="K930" s="26"/>
      <c r="L930" s="29">
        <f>F930+H930+J930</f>
        <v>0</v>
      </c>
      <c r="M930" s="23" t="s">
        <v>52</v>
      </c>
      <c r="N930" s="2" t="s">
        <v>97</v>
      </c>
      <c r="O930" s="2" t="s">
        <v>97</v>
      </c>
      <c r="P930" s="2" t="s">
        <v>52</v>
      </c>
      <c r="Q930" s="2" t="s">
        <v>52</v>
      </c>
      <c r="R930" s="2" t="s">
        <v>52</v>
      </c>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3"/>
      <c r="AS930" s="3"/>
      <c r="AT930" s="3"/>
      <c r="AU930" s="3"/>
      <c r="AV930" s="2" t="s">
        <v>52</v>
      </c>
      <c r="AW930" s="2" t="s">
        <v>52</v>
      </c>
      <c r="AX930" s="2" t="s">
        <v>52</v>
      </c>
      <c r="AY930" s="2" t="s">
        <v>52</v>
      </c>
      <c r="AZ930" s="2" t="s">
        <v>52</v>
      </c>
    </row>
    <row r="931" spans="1:52" ht="30" customHeight="1" x14ac:dyDescent="0.3">
      <c r="A931" s="24"/>
      <c r="B931" s="24"/>
      <c r="C931" s="24"/>
      <c r="D931" s="24"/>
      <c r="E931" s="26"/>
      <c r="F931" s="29"/>
      <c r="G931" s="26"/>
      <c r="H931" s="29"/>
      <c r="I931" s="26"/>
      <c r="J931" s="29"/>
      <c r="K931" s="26"/>
      <c r="L931" s="29"/>
      <c r="M931" s="24"/>
    </row>
    <row r="932" spans="1:52" ht="30" customHeight="1" x14ac:dyDescent="0.3">
      <c r="A932" s="20" t="s">
        <v>2243</v>
      </c>
      <c r="B932" s="21"/>
      <c r="C932" s="21"/>
      <c r="D932" s="21"/>
      <c r="E932" s="25"/>
      <c r="F932" s="28"/>
      <c r="G932" s="25"/>
      <c r="H932" s="28"/>
      <c r="I932" s="25"/>
      <c r="J932" s="28"/>
      <c r="K932" s="25"/>
      <c r="L932" s="28"/>
      <c r="M932" s="22"/>
      <c r="N932" s="1" t="s">
        <v>1434</v>
      </c>
    </row>
    <row r="933" spans="1:52" ht="30" customHeight="1" x14ac:dyDescent="0.3">
      <c r="A933" s="23" t="s">
        <v>2182</v>
      </c>
      <c r="B933" s="23" t="s">
        <v>987</v>
      </c>
      <c r="C933" s="23" t="s">
        <v>988</v>
      </c>
      <c r="D933" s="24">
        <v>3.9E-2</v>
      </c>
      <c r="E933" s="26">
        <f>단가대비표!O159</f>
        <v>0</v>
      </c>
      <c r="F933" s="29">
        <f>TRUNC(E933*D933,1)</f>
        <v>0</v>
      </c>
      <c r="G933" s="26">
        <f>단가대비표!P159</f>
        <v>0</v>
      </c>
      <c r="H933" s="29">
        <f>TRUNC(G933*D933,1)</f>
        <v>0</v>
      </c>
      <c r="I933" s="26">
        <f>단가대비표!V159</f>
        <v>0</v>
      </c>
      <c r="J933" s="29">
        <f>TRUNC(I933*D933,1)</f>
        <v>0</v>
      </c>
      <c r="K933" s="26">
        <f t="shared" ref="K933:L935" si="137">TRUNC(E933+G933+I933,1)</f>
        <v>0</v>
      </c>
      <c r="L933" s="29">
        <f t="shared" si="137"/>
        <v>0</v>
      </c>
      <c r="M933" s="23" t="s">
        <v>2183</v>
      </c>
      <c r="N933" s="2" t="s">
        <v>1434</v>
      </c>
      <c r="O933" s="2" t="s">
        <v>2184</v>
      </c>
      <c r="P933" s="2" t="s">
        <v>66</v>
      </c>
      <c r="Q933" s="2" t="s">
        <v>66</v>
      </c>
      <c r="R933" s="2" t="s">
        <v>65</v>
      </c>
      <c r="S933" s="3"/>
      <c r="T933" s="3"/>
      <c r="U933" s="3"/>
      <c r="V933" s="3">
        <v>1</v>
      </c>
      <c r="W933" s="3"/>
      <c r="X933" s="3"/>
      <c r="Y933" s="3"/>
      <c r="Z933" s="3"/>
      <c r="AA933" s="3"/>
      <c r="AB933" s="3"/>
      <c r="AC933" s="3"/>
      <c r="AD933" s="3"/>
      <c r="AE933" s="3"/>
      <c r="AF933" s="3"/>
      <c r="AG933" s="3"/>
      <c r="AH933" s="3"/>
      <c r="AI933" s="3"/>
      <c r="AJ933" s="3"/>
      <c r="AK933" s="3"/>
      <c r="AL933" s="3"/>
      <c r="AM933" s="3"/>
      <c r="AN933" s="3"/>
      <c r="AO933" s="3"/>
      <c r="AP933" s="3"/>
      <c r="AQ933" s="3"/>
      <c r="AR933" s="3"/>
      <c r="AS933" s="3"/>
      <c r="AT933" s="3"/>
      <c r="AU933" s="3"/>
      <c r="AV933" s="2" t="s">
        <v>52</v>
      </c>
      <c r="AW933" s="2" t="s">
        <v>2245</v>
      </c>
      <c r="AX933" s="2" t="s">
        <v>52</v>
      </c>
      <c r="AY933" s="2" t="s">
        <v>52</v>
      </c>
      <c r="AZ933" s="2" t="s">
        <v>52</v>
      </c>
    </row>
    <row r="934" spans="1:52" ht="30" customHeight="1" x14ac:dyDescent="0.3">
      <c r="A934" s="23" t="s">
        <v>992</v>
      </c>
      <c r="B934" s="23" t="s">
        <v>987</v>
      </c>
      <c r="C934" s="23" t="s">
        <v>988</v>
      </c>
      <c r="D934" s="24">
        <v>8.0000000000000002E-3</v>
      </c>
      <c r="E934" s="26">
        <f>단가대비표!O147</f>
        <v>0</v>
      </c>
      <c r="F934" s="29">
        <f>TRUNC(E934*D934,1)</f>
        <v>0</v>
      </c>
      <c r="G934" s="26">
        <f>단가대비표!P147</f>
        <v>0</v>
      </c>
      <c r="H934" s="29">
        <f>TRUNC(G934*D934,1)</f>
        <v>0</v>
      </c>
      <c r="I934" s="26">
        <f>단가대비표!V147</f>
        <v>0</v>
      </c>
      <c r="J934" s="29">
        <f>TRUNC(I934*D934,1)</f>
        <v>0</v>
      </c>
      <c r="K934" s="26">
        <f t="shared" si="137"/>
        <v>0</v>
      </c>
      <c r="L934" s="29">
        <f t="shared" si="137"/>
        <v>0</v>
      </c>
      <c r="M934" s="23" t="s">
        <v>993</v>
      </c>
      <c r="N934" s="2" t="s">
        <v>1434</v>
      </c>
      <c r="O934" s="2" t="s">
        <v>994</v>
      </c>
      <c r="P934" s="2" t="s">
        <v>66</v>
      </c>
      <c r="Q934" s="2" t="s">
        <v>66</v>
      </c>
      <c r="R934" s="2" t="s">
        <v>65</v>
      </c>
      <c r="S934" s="3"/>
      <c r="T934" s="3"/>
      <c r="U934" s="3"/>
      <c r="V934" s="3">
        <v>1</v>
      </c>
      <c r="W934" s="3"/>
      <c r="X934" s="3"/>
      <c r="Y934" s="3"/>
      <c r="Z934" s="3"/>
      <c r="AA934" s="3"/>
      <c r="AB934" s="3"/>
      <c r="AC934" s="3"/>
      <c r="AD934" s="3"/>
      <c r="AE934" s="3"/>
      <c r="AF934" s="3"/>
      <c r="AG934" s="3"/>
      <c r="AH934" s="3"/>
      <c r="AI934" s="3"/>
      <c r="AJ934" s="3"/>
      <c r="AK934" s="3"/>
      <c r="AL934" s="3"/>
      <c r="AM934" s="3"/>
      <c r="AN934" s="3"/>
      <c r="AO934" s="3"/>
      <c r="AP934" s="3"/>
      <c r="AQ934" s="3"/>
      <c r="AR934" s="3"/>
      <c r="AS934" s="3"/>
      <c r="AT934" s="3"/>
      <c r="AU934" s="3"/>
      <c r="AV934" s="2" t="s">
        <v>52</v>
      </c>
      <c r="AW934" s="2" t="s">
        <v>2246</v>
      </c>
      <c r="AX934" s="2" t="s">
        <v>52</v>
      </c>
      <c r="AY934" s="2" t="s">
        <v>52</v>
      </c>
      <c r="AZ934" s="2" t="s">
        <v>52</v>
      </c>
    </row>
    <row r="935" spans="1:52" ht="30" customHeight="1" x14ac:dyDescent="0.3">
      <c r="A935" s="23" t="s">
        <v>2187</v>
      </c>
      <c r="B935" s="23" t="s">
        <v>2188</v>
      </c>
      <c r="C935" s="23" t="s">
        <v>949</v>
      </c>
      <c r="D935" s="24">
        <v>1</v>
      </c>
      <c r="E935" s="26">
        <f>TRUNC(SUMIF(V933:V935, RIGHTB(O935, 1), H933:H935)*U935, 2)</f>
        <v>0</v>
      </c>
      <c r="F935" s="29">
        <f>TRUNC(E935*D935,1)</f>
        <v>0</v>
      </c>
      <c r="G935" s="26">
        <v>0</v>
      </c>
      <c r="H935" s="29">
        <f>TRUNC(G935*D935,1)</f>
        <v>0</v>
      </c>
      <c r="I935" s="26">
        <v>0</v>
      </c>
      <c r="J935" s="29">
        <f>TRUNC(I935*D935,1)</f>
        <v>0</v>
      </c>
      <c r="K935" s="26">
        <f t="shared" si="137"/>
        <v>0</v>
      </c>
      <c r="L935" s="29">
        <f t="shared" si="137"/>
        <v>0</v>
      </c>
      <c r="M935" s="23" t="s">
        <v>52</v>
      </c>
      <c r="N935" s="2" t="s">
        <v>1434</v>
      </c>
      <c r="O935" s="2" t="s">
        <v>1360</v>
      </c>
      <c r="P935" s="2" t="s">
        <v>66</v>
      </c>
      <c r="Q935" s="2" t="s">
        <v>66</v>
      </c>
      <c r="R935" s="2" t="s">
        <v>66</v>
      </c>
      <c r="S935" s="3">
        <v>1</v>
      </c>
      <c r="T935" s="3">
        <v>0</v>
      </c>
      <c r="U935" s="3">
        <v>0.02</v>
      </c>
      <c r="V935" s="3"/>
      <c r="W935" s="3"/>
      <c r="X935" s="3"/>
      <c r="Y935" s="3"/>
      <c r="Z935" s="3"/>
      <c r="AA935" s="3"/>
      <c r="AB935" s="3"/>
      <c r="AC935" s="3"/>
      <c r="AD935" s="3"/>
      <c r="AE935" s="3"/>
      <c r="AF935" s="3"/>
      <c r="AG935" s="3"/>
      <c r="AH935" s="3"/>
      <c r="AI935" s="3"/>
      <c r="AJ935" s="3"/>
      <c r="AK935" s="3"/>
      <c r="AL935" s="3"/>
      <c r="AM935" s="3"/>
      <c r="AN935" s="3"/>
      <c r="AO935" s="3"/>
      <c r="AP935" s="3"/>
      <c r="AQ935" s="3"/>
      <c r="AR935" s="3"/>
      <c r="AS935" s="3"/>
      <c r="AT935" s="3"/>
      <c r="AU935" s="3"/>
      <c r="AV935" s="2" t="s">
        <v>52</v>
      </c>
      <c r="AW935" s="2" t="s">
        <v>2247</v>
      </c>
      <c r="AX935" s="2" t="s">
        <v>52</v>
      </c>
      <c r="AY935" s="2" t="s">
        <v>52</v>
      </c>
      <c r="AZ935" s="2" t="s">
        <v>52</v>
      </c>
    </row>
    <row r="936" spans="1:52" ht="30" customHeight="1" x14ac:dyDescent="0.3">
      <c r="A936" s="23" t="s">
        <v>979</v>
      </c>
      <c r="B936" s="23" t="s">
        <v>52</v>
      </c>
      <c r="C936" s="23" t="s">
        <v>52</v>
      </c>
      <c r="D936" s="24"/>
      <c r="E936" s="26"/>
      <c r="F936" s="29">
        <f>TRUNC(SUMIF(N933:N935, N932, F933:F935),0)</f>
        <v>0</v>
      </c>
      <c r="G936" s="26"/>
      <c r="H936" s="29">
        <f>TRUNC(SUMIF(N933:N935, N932, H933:H935),0)</f>
        <v>0</v>
      </c>
      <c r="I936" s="26"/>
      <c r="J936" s="29">
        <f>TRUNC(SUMIF(N933:N935, N932, J933:J935),0)</f>
        <v>0</v>
      </c>
      <c r="K936" s="26"/>
      <c r="L936" s="29">
        <f>F936+H936+J936</f>
        <v>0</v>
      </c>
      <c r="M936" s="23" t="s">
        <v>52</v>
      </c>
      <c r="N936" s="2" t="s">
        <v>97</v>
      </c>
      <c r="O936" s="2" t="s">
        <v>97</v>
      </c>
      <c r="P936" s="2" t="s">
        <v>52</v>
      </c>
      <c r="Q936" s="2" t="s">
        <v>52</v>
      </c>
      <c r="R936" s="2" t="s">
        <v>52</v>
      </c>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c r="AR936" s="3"/>
      <c r="AS936" s="3"/>
      <c r="AT936" s="3"/>
      <c r="AU936" s="3"/>
      <c r="AV936" s="2" t="s">
        <v>52</v>
      </c>
      <c r="AW936" s="2" t="s">
        <v>52</v>
      </c>
      <c r="AX936" s="2" t="s">
        <v>52</v>
      </c>
      <c r="AY936" s="2" t="s">
        <v>52</v>
      </c>
      <c r="AZ936" s="2" t="s">
        <v>52</v>
      </c>
    </row>
    <row r="937" spans="1:52" ht="30" customHeight="1" x14ac:dyDescent="0.3">
      <c r="A937" s="24"/>
      <c r="B937" s="24"/>
      <c r="C937" s="24"/>
      <c r="D937" s="24"/>
      <c r="E937" s="26"/>
      <c r="F937" s="29"/>
      <c r="G937" s="26"/>
      <c r="H937" s="29"/>
      <c r="I937" s="26"/>
      <c r="J937" s="29"/>
      <c r="K937" s="26"/>
      <c r="L937" s="29"/>
      <c r="M937" s="24"/>
    </row>
    <row r="938" spans="1:52" ht="30" customHeight="1" x14ac:dyDescent="0.3">
      <c r="A938" s="20" t="s">
        <v>2248</v>
      </c>
      <c r="B938" s="21"/>
      <c r="C938" s="21"/>
      <c r="D938" s="21"/>
      <c r="E938" s="25"/>
      <c r="F938" s="28"/>
      <c r="G938" s="25"/>
      <c r="H938" s="28"/>
      <c r="I938" s="25"/>
      <c r="J938" s="28"/>
      <c r="K938" s="25"/>
      <c r="L938" s="28"/>
      <c r="M938" s="22"/>
      <c r="N938" s="1" t="s">
        <v>1438</v>
      </c>
    </row>
    <row r="939" spans="1:52" ht="30" customHeight="1" x14ac:dyDescent="0.3">
      <c r="A939" s="23" t="s">
        <v>2249</v>
      </c>
      <c r="B939" s="23" t="s">
        <v>2250</v>
      </c>
      <c r="C939" s="23" t="s">
        <v>1206</v>
      </c>
      <c r="D939" s="24">
        <v>1.5</v>
      </c>
      <c r="E939" s="26">
        <f>단가대비표!O209</f>
        <v>0</v>
      </c>
      <c r="F939" s="29">
        <f t="shared" ref="F939:F944" si="138">TRUNC(E939*D939,1)</f>
        <v>0</v>
      </c>
      <c r="G939" s="26">
        <f>단가대비표!P209</f>
        <v>0</v>
      </c>
      <c r="H939" s="29">
        <f t="shared" ref="H939:H944" si="139">TRUNC(G939*D939,1)</f>
        <v>0</v>
      </c>
      <c r="I939" s="26">
        <f>단가대비표!V209</f>
        <v>0</v>
      </c>
      <c r="J939" s="29">
        <f t="shared" ref="J939:J944" si="140">TRUNC(I939*D939,1)</f>
        <v>0</v>
      </c>
      <c r="K939" s="26">
        <f t="shared" ref="K939:L944" si="141">TRUNC(E939+G939+I939,1)</f>
        <v>0</v>
      </c>
      <c r="L939" s="29">
        <f t="shared" si="141"/>
        <v>0</v>
      </c>
      <c r="M939" s="23" t="s">
        <v>2251</v>
      </c>
      <c r="N939" s="2" t="s">
        <v>1438</v>
      </c>
      <c r="O939" s="2" t="s">
        <v>2252</v>
      </c>
      <c r="P939" s="2" t="s">
        <v>66</v>
      </c>
      <c r="Q939" s="2" t="s">
        <v>66</v>
      </c>
      <c r="R939" s="2" t="s">
        <v>65</v>
      </c>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c r="AR939" s="3"/>
      <c r="AS939" s="3"/>
      <c r="AT939" s="3"/>
      <c r="AU939" s="3"/>
      <c r="AV939" s="2" t="s">
        <v>52</v>
      </c>
      <c r="AW939" s="2" t="s">
        <v>2253</v>
      </c>
      <c r="AX939" s="2" t="s">
        <v>52</v>
      </c>
      <c r="AY939" s="2" t="s">
        <v>52</v>
      </c>
      <c r="AZ939" s="2" t="s">
        <v>52</v>
      </c>
    </row>
    <row r="940" spans="1:52" ht="30" customHeight="1" x14ac:dyDescent="0.3">
      <c r="A940" s="23" t="s">
        <v>2254</v>
      </c>
      <c r="B940" s="23" t="s">
        <v>2255</v>
      </c>
      <c r="C940" s="23" t="s">
        <v>1206</v>
      </c>
      <c r="D940" s="24">
        <v>0.12</v>
      </c>
      <c r="E940" s="26">
        <f>단가대비표!O210</f>
        <v>0</v>
      </c>
      <c r="F940" s="29">
        <f t="shared" si="138"/>
        <v>0</v>
      </c>
      <c r="G940" s="26">
        <f>단가대비표!P210</f>
        <v>0</v>
      </c>
      <c r="H940" s="29">
        <f t="shared" si="139"/>
        <v>0</v>
      </c>
      <c r="I940" s="26">
        <f>단가대비표!V210</f>
        <v>0</v>
      </c>
      <c r="J940" s="29">
        <f t="shared" si="140"/>
        <v>0</v>
      </c>
      <c r="K940" s="26">
        <f t="shared" si="141"/>
        <v>0</v>
      </c>
      <c r="L940" s="29">
        <f t="shared" si="141"/>
        <v>0</v>
      </c>
      <c r="M940" s="23" t="s">
        <v>2256</v>
      </c>
      <c r="N940" s="2" t="s">
        <v>1438</v>
      </c>
      <c r="O940" s="2" t="s">
        <v>2257</v>
      </c>
      <c r="P940" s="2" t="s">
        <v>66</v>
      </c>
      <c r="Q940" s="2" t="s">
        <v>66</v>
      </c>
      <c r="R940" s="2" t="s">
        <v>65</v>
      </c>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c r="AR940" s="3"/>
      <c r="AS940" s="3"/>
      <c r="AT940" s="3"/>
      <c r="AU940" s="3"/>
      <c r="AV940" s="2" t="s">
        <v>52</v>
      </c>
      <c r="AW940" s="2" t="s">
        <v>2258</v>
      </c>
      <c r="AX940" s="2" t="s">
        <v>52</v>
      </c>
      <c r="AY940" s="2" t="s">
        <v>52</v>
      </c>
      <c r="AZ940" s="2" t="s">
        <v>52</v>
      </c>
    </row>
    <row r="941" spans="1:52" ht="30" customHeight="1" x14ac:dyDescent="0.3">
      <c r="A941" s="23" t="s">
        <v>755</v>
      </c>
      <c r="B941" s="23" t="s">
        <v>2259</v>
      </c>
      <c r="C941" s="23" t="s">
        <v>897</v>
      </c>
      <c r="D941" s="24">
        <v>1.5</v>
      </c>
      <c r="E941" s="26">
        <f>단가대비표!O36</f>
        <v>0</v>
      </c>
      <c r="F941" s="29">
        <f t="shared" si="138"/>
        <v>0</v>
      </c>
      <c r="G941" s="26">
        <f>단가대비표!P36</f>
        <v>0</v>
      </c>
      <c r="H941" s="29">
        <f t="shared" si="139"/>
        <v>0</v>
      </c>
      <c r="I941" s="26">
        <f>단가대비표!V36</f>
        <v>0</v>
      </c>
      <c r="J941" s="29">
        <f t="shared" si="140"/>
        <v>0</v>
      </c>
      <c r="K941" s="26">
        <f t="shared" si="141"/>
        <v>0</v>
      </c>
      <c r="L941" s="29">
        <f t="shared" si="141"/>
        <v>0</v>
      </c>
      <c r="M941" s="23" t="s">
        <v>2260</v>
      </c>
      <c r="N941" s="2" t="s">
        <v>1438</v>
      </c>
      <c r="O941" s="2" t="s">
        <v>2261</v>
      </c>
      <c r="P941" s="2" t="s">
        <v>66</v>
      </c>
      <c r="Q941" s="2" t="s">
        <v>66</v>
      </c>
      <c r="R941" s="2" t="s">
        <v>65</v>
      </c>
      <c r="S941" s="3"/>
      <c r="T941" s="3"/>
      <c r="U941" s="3"/>
      <c r="V941" s="3"/>
      <c r="W941" s="3"/>
      <c r="X941" s="3"/>
      <c r="Y941" s="3"/>
      <c r="Z941" s="3"/>
      <c r="AA941" s="3"/>
      <c r="AB941" s="3"/>
      <c r="AC941" s="3"/>
      <c r="AD941" s="3"/>
      <c r="AE941" s="3"/>
      <c r="AF941" s="3"/>
      <c r="AG941" s="3"/>
      <c r="AH941" s="3"/>
      <c r="AI941" s="3"/>
      <c r="AJ941" s="3"/>
      <c r="AK941" s="3"/>
      <c r="AL941" s="3"/>
      <c r="AM941" s="3"/>
      <c r="AN941" s="3"/>
      <c r="AO941" s="3"/>
      <c r="AP941" s="3"/>
      <c r="AQ941" s="3"/>
      <c r="AR941" s="3"/>
      <c r="AS941" s="3"/>
      <c r="AT941" s="3"/>
      <c r="AU941" s="3"/>
      <c r="AV941" s="2" t="s">
        <v>52</v>
      </c>
      <c r="AW941" s="2" t="s">
        <v>2262</v>
      </c>
      <c r="AX941" s="2" t="s">
        <v>52</v>
      </c>
      <c r="AY941" s="2" t="s">
        <v>52</v>
      </c>
      <c r="AZ941" s="2" t="s">
        <v>52</v>
      </c>
    </row>
    <row r="942" spans="1:52" ht="30" customHeight="1" x14ac:dyDescent="0.3">
      <c r="A942" s="23" t="s">
        <v>749</v>
      </c>
      <c r="B942" s="23" t="s">
        <v>2215</v>
      </c>
      <c r="C942" s="23" t="s">
        <v>751</v>
      </c>
      <c r="D942" s="24">
        <v>2E-3</v>
      </c>
      <c r="E942" s="26">
        <f>단가대비표!O9</f>
        <v>0</v>
      </c>
      <c r="F942" s="29">
        <f t="shared" si="138"/>
        <v>0</v>
      </c>
      <c r="G942" s="26">
        <f>단가대비표!P9</f>
        <v>0</v>
      </c>
      <c r="H942" s="29">
        <f t="shared" si="139"/>
        <v>0</v>
      </c>
      <c r="I942" s="26">
        <f>단가대비표!V9</f>
        <v>0</v>
      </c>
      <c r="J942" s="29">
        <f t="shared" si="140"/>
        <v>0</v>
      </c>
      <c r="K942" s="26">
        <f t="shared" si="141"/>
        <v>0</v>
      </c>
      <c r="L942" s="29">
        <f t="shared" si="141"/>
        <v>0</v>
      </c>
      <c r="M942" s="23" t="s">
        <v>2216</v>
      </c>
      <c r="N942" s="2" t="s">
        <v>1438</v>
      </c>
      <c r="O942" s="2" t="s">
        <v>2217</v>
      </c>
      <c r="P942" s="2" t="s">
        <v>66</v>
      </c>
      <c r="Q942" s="2" t="s">
        <v>66</v>
      </c>
      <c r="R942" s="2" t="s">
        <v>65</v>
      </c>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3"/>
      <c r="AS942" s="3"/>
      <c r="AT942" s="3"/>
      <c r="AU942" s="3"/>
      <c r="AV942" s="2" t="s">
        <v>52</v>
      </c>
      <c r="AW942" s="2" t="s">
        <v>2263</v>
      </c>
      <c r="AX942" s="2" t="s">
        <v>52</v>
      </c>
      <c r="AY942" s="2" t="s">
        <v>52</v>
      </c>
      <c r="AZ942" s="2" t="s">
        <v>52</v>
      </c>
    </row>
    <row r="943" spans="1:52" ht="30" customHeight="1" x14ac:dyDescent="0.3">
      <c r="A943" s="23" t="s">
        <v>2264</v>
      </c>
      <c r="B943" s="23" t="s">
        <v>987</v>
      </c>
      <c r="C943" s="23" t="s">
        <v>988</v>
      </c>
      <c r="D943" s="24">
        <v>0.03</v>
      </c>
      <c r="E943" s="26">
        <f>단가대비표!O156</f>
        <v>0</v>
      </c>
      <c r="F943" s="29">
        <f t="shared" si="138"/>
        <v>0</v>
      </c>
      <c r="G943" s="26">
        <f>단가대비표!P156</f>
        <v>0</v>
      </c>
      <c r="H943" s="29">
        <f t="shared" si="139"/>
        <v>0</v>
      </c>
      <c r="I943" s="26">
        <f>단가대비표!V156</f>
        <v>0</v>
      </c>
      <c r="J943" s="29">
        <f t="shared" si="140"/>
        <v>0</v>
      </c>
      <c r="K943" s="26">
        <f t="shared" si="141"/>
        <v>0</v>
      </c>
      <c r="L943" s="29">
        <f t="shared" si="141"/>
        <v>0</v>
      </c>
      <c r="M943" s="23" t="s">
        <v>2265</v>
      </c>
      <c r="N943" s="2" t="s">
        <v>1438</v>
      </c>
      <c r="O943" s="2" t="s">
        <v>2266</v>
      </c>
      <c r="P943" s="2" t="s">
        <v>66</v>
      </c>
      <c r="Q943" s="2" t="s">
        <v>66</v>
      </c>
      <c r="R943" s="2" t="s">
        <v>65</v>
      </c>
      <c r="S943" s="3"/>
      <c r="T943" s="3"/>
      <c r="U943" s="3"/>
      <c r="V943" s="3"/>
      <c r="W943" s="3"/>
      <c r="X943" s="3"/>
      <c r="Y943" s="3"/>
      <c r="Z943" s="3"/>
      <c r="AA943" s="3"/>
      <c r="AB943" s="3"/>
      <c r="AC943" s="3"/>
      <c r="AD943" s="3"/>
      <c r="AE943" s="3"/>
      <c r="AF943" s="3"/>
      <c r="AG943" s="3"/>
      <c r="AH943" s="3"/>
      <c r="AI943" s="3"/>
      <c r="AJ943" s="3"/>
      <c r="AK943" s="3"/>
      <c r="AL943" s="3"/>
      <c r="AM943" s="3"/>
      <c r="AN943" s="3"/>
      <c r="AO943" s="3"/>
      <c r="AP943" s="3"/>
      <c r="AQ943" s="3"/>
      <c r="AR943" s="3"/>
      <c r="AS943" s="3"/>
      <c r="AT943" s="3"/>
      <c r="AU943" s="3"/>
      <c r="AV943" s="2" t="s">
        <v>52</v>
      </c>
      <c r="AW943" s="2" t="s">
        <v>2267</v>
      </c>
      <c r="AX943" s="2" t="s">
        <v>52</v>
      </c>
      <c r="AY943" s="2" t="s">
        <v>52</v>
      </c>
      <c r="AZ943" s="2" t="s">
        <v>52</v>
      </c>
    </row>
    <row r="944" spans="1:52" ht="30" customHeight="1" x14ac:dyDescent="0.3">
      <c r="A944" s="23" t="s">
        <v>992</v>
      </c>
      <c r="B944" s="23" t="s">
        <v>987</v>
      </c>
      <c r="C944" s="23" t="s">
        <v>988</v>
      </c>
      <c r="D944" s="24">
        <v>0.06</v>
      </c>
      <c r="E944" s="26">
        <f>단가대비표!O147</f>
        <v>0</v>
      </c>
      <c r="F944" s="29">
        <f t="shared" si="138"/>
        <v>0</v>
      </c>
      <c r="G944" s="26">
        <f>단가대비표!P147</f>
        <v>0</v>
      </c>
      <c r="H944" s="29">
        <f t="shared" si="139"/>
        <v>0</v>
      </c>
      <c r="I944" s="26">
        <f>단가대비표!V147</f>
        <v>0</v>
      </c>
      <c r="J944" s="29">
        <f t="shared" si="140"/>
        <v>0</v>
      </c>
      <c r="K944" s="26">
        <f t="shared" si="141"/>
        <v>0</v>
      </c>
      <c r="L944" s="29">
        <f t="shared" si="141"/>
        <v>0</v>
      </c>
      <c r="M944" s="23" t="s">
        <v>993</v>
      </c>
      <c r="N944" s="2" t="s">
        <v>1438</v>
      </c>
      <c r="O944" s="2" t="s">
        <v>994</v>
      </c>
      <c r="P944" s="2" t="s">
        <v>66</v>
      </c>
      <c r="Q944" s="2" t="s">
        <v>66</v>
      </c>
      <c r="R944" s="2" t="s">
        <v>65</v>
      </c>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3"/>
      <c r="AS944" s="3"/>
      <c r="AT944" s="3"/>
      <c r="AU944" s="3"/>
      <c r="AV944" s="2" t="s">
        <v>52</v>
      </c>
      <c r="AW944" s="2" t="s">
        <v>2268</v>
      </c>
      <c r="AX944" s="2" t="s">
        <v>52</v>
      </c>
      <c r="AY944" s="2" t="s">
        <v>52</v>
      </c>
      <c r="AZ944" s="2" t="s">
        <v>52</v>
      </c>
    </row>
    <row r="945" spans="1:52" ht="30" customHeight="1" x14ac:dyDescent="0.3">
      <c r="A945" s="23" t="s">
        <v>979</v>
      </c>
      <c r="B945" s="23" t="s">
        <v>52</v>
      </c>
      <c r="C945" s="23" t="s">
        <v>52</v>
      </c>
      <c r="D945" s="24"/>
      <c r="E945" s="26"/>
      <c r="F945" s="29">
        <f>TRUNC(SUMIF(N939:N944, N938, F939:F944),0)</f>
        <v>0</v>
      </c>
      <c r="G945" s="26"/>
      <c r="H945" s="29">
        <f>TRUNC(SUMIF(N939:N944, N938, H939:H944),0)</f>
        <v>0</v>
      </c>
      <c r="I945" s="26"/>
      <c r="J945" s="29">
        <f>TRUNC(SUMIF(N939:N944, N938, J939:J944),0)</f>
        <v>0</v>
      </c>
      <c r="K945" s="26"/>
      <c r="L945" s="29">
        <f>F945+H945+J945</f>
        <v>0</v>
      </c>
      <c r="M945" s="23" t="s">
        <v>52</v>
      </c>
      <c r="N945" s="2" t="s">
        <v>97</v>
      </c>
      <c r="O945" s="2" t="s">
        <v>97</v>
      </c>
      <c r="P945" s="2" t="s">
        <v>52</v>
      </c>
      <c r="Q945" s="2" t="s">
        <v>52</v>
      </c>
      <c r="R945" s="2" t="s">
        <v>52</v>
      </c>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c r="AR945" s="3"/>
      <c r="AS945" s="3"/>
      <c r="AT945" s="3"/>
      <c r="AU945" s="3"/>
      <c r="AV945" s="2" t="s">
        <v>52</v>
      </c>
      <c r="AW945" s="2" t="s">
        <v>52</v>
      </c>
      <c r="AX945" s="2" t="s">
        <v>52</v>
      </c>
      <c r="AY945" s="2" t="s">
        <v>52</v>
      </c>
      <c r="AZ945" s="2" t="s">
        <v>52</v>
      </c>
    </row>
    <row r="946" spans="1:52" ht="30" customHeight="1" x14ac:dyDescent="0.3">
      <c r="A946" s="24"/>
      <c r="B946" s="24"/>
      <c r="C946" s="24"/>
      <c r="D946" s="24"/>
      <c r="E946" s="26"/>
      <c r="F946" s="29"/>
      <c r="G946" s="26"/>
      <c r="H946" s="29"/>
      <c r="I946" s="26"/>
      <c r="J946" s="29"/>
      <c r="K946" s="26"/>
      <c r="L946" s="29"/>
      <c r="M946" s="24"/>
    </row>
    <row r="947" spans="1:52" ht="30" customHeight="1" x14ac:dyDescent="0.3">
      <c r="A947" s="20" t="s">
        <v>2269</v>
      </c>
      <c r="B947" s="21"/>
      <c r="C947" s="21"/>
      <c r="D947" s="21"/>
      <c r="E947" s="25"/>
      <c r="F947" s="28"/>
      <c r="G947" s="25"/>
      <c r="H947" s="28"/>
      <c r="I947" s="25"/>
      <c r="J947" s="28"/>
      <c r="K947" s="25"/>
      <c r="L947" s="28"/>
      <c r="M947" s="22"/>
      <c r="N947" s="1" t="s">
        <v>1447</v>
      </c>
    </row>
    <row r="948" spans="1:52" ht="30" customHeight="1" x14ac:dyDescent="0.3">
      <c r="A948" s="23" t="s">
        <v>2270</v>
      </c>
      <c r="B948" s="23" t="s">
        <v>2271</v>
      </c>
      <c r="C948" s="23" t="s">
        <v>62</v>
      </c>
      <c r="D948" s="24">
        <v>1.05</v>
      </c>
      <c r="E948" s="26">
        <f>단가대비표!O125</f>
        <v>0</v>
      </c>
      <c r="F948" s="29">
        <f>TRUNC(E948*D948,1)</f>
        <v>0</v>
      </c>
      <c r="G948" s="26">
        <f>단가대비표!P125</f>
        <v>0</v>
      </c>
      <c r="H948" s="29">
        <f>TRUNC(G948*D948,1)</f>
        <v>0</v>
      </c>
      <c r="I948" s="26">
        <f>단가대비표!V125</f>
        <v>0</v>
      </c>
      <c r="J948" s="29">
        <f>TRUNC(I948*D948,1)</f>
        <v>0</v>
      </c>
      <c r="K948" s="26">
        <f t="shared" ref="K948:L950" si="142">TRUNC(E948+G948+I948,1)</f>
        <v>0</v>
      </c>
      <c r="L948" s="29">
        <f t="shared" si="142"/>
        <v>0</v>
      </c>
      <c r="M948" s="23" t="s">
        <v>2272</v>
      </c>
      <c r="N948" s="2" t="s">
        <v>1447</v>
      </c>
      <c r="O948" s="2" t="s">
        <v>2273</v>
      </c>
      <c r="P948" s="2" t="s">
        <v>66</v>
      </c>
      <c r="Q948" s="2" t="s">
        <v>66</v>
      </c>
      <c r="R948" s="2" t="s">
        <v>65</v>
      </c>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c r="AR948" s="3"/>
      <c r="AS948" s="3"/>
      <c r="AT948" s="3"/>
      <c r="AU948" s="3"/>
      <c r="AV948" s="2" t="s">
        <v>52</v>
      </c>
      <c r="AW948" s="2" t="s">
        <v>2274</v>
      </c>
      <c r="AX948" s="2" t="s">
        <v>52</v>
      </c>
      <c r="AY948" s="2" t="s">
        <v>52</v>
      </c>
      <c r="AZ948" s="2" t="s">
        <v>52</v>
      </c>
    </row>
    <row r="949" spans="1:52" ht="30" customHeight="1" x14ac:dyDescent="0.3">
      <c r="A949" s="23" t="s">
        <v>2275</v>
      </c>
      <c r="B949" s="23" t="s">
        <v>2276</v>
      </c>
      <c r="C949" s="23" t="s">
        <v>897</v>
      </c>
      <c r="D949" s="24">
        <v>1.84</v>
      </c>
      <c r="E949" s="26">
        <f>일위대가목록!E167</f>
        <v>0</v>
      </c>
      <c r="F949" s="29">
        <f>TRUNC(E949*D949,1)</f>
        <v>0</v>
      </c>
      <c r="G949" s="26">
        <f>일위대가목록!F167</f>
        <v>0</v>
      </c>
      <c r="H949" s="29">
        <f>TRUNC(G949*D949,1)</f>
        <v>0</v>
      </c>
      <c r="I949" s="26">
        <f>일위대가목록!G167</f>
        <v>0</v>
      </c>
      <c r="J949" s="29">
        <f>TRUNC(I949*D949,1)</f>
        <v>0</v>
      </c>
      <c r="K949" s="26">
        <f t="shared" si="142"/>
        <v>0</v>
      </c>
      <c r="L949" s="29">
        <f t="shared" si="142"/>
        <v>0</v>
      </c>
      <c r="M949" s="23" t="s">
        <v>2277</v>
      </c>
      <c r="N949" s="2" t="s">
        <v>1447</v>
      </c>
      <c r="O949" s="2" t="s">
        <v>2278</v>
      </c>
      <c r="P949" s="2" t="s">
        <v>65</v>
      </c>
      <c r="Q949" s="2" t="s">
        <v>66</v>
      </c>
      <c r="R949" s="2" t="s">
        <v>66</v>
      </c>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3"/>
      <c r="AS949" s="3"/>
      <c r="AT949" s="3"/>
      <c r="AU949" s="3"/>
      <c r="AV949" s="2" t="s">
        <v>52</v>
      </c>
      <c r="AW949" s="2" t="s">
        <v>2279</v>
      </c>
      <c r="AX949" s="2" t="s">
        <v>52</v>
      </c>
      <c r="AY949" s="2" t="s">
        <v>52</v>
      </c>
      <c r="AZ949" s="2" t="s">
        <v>52</v>
      </c>
    </row>
    <row r="950" spans="1:52" ht="30" customHeight="1" x14ac:dyDescent="0.3">
      <c r="A950" s="23" t="s">
        <v>895</v>
      </c>
      <c r="B950" s="23" t="s">
        <v>901</v>
      </c>
      <c r="C950" s="23" t="s">
        <v>897</v>
      </c>
      <c r="D950" s="24">
        <v>-6.4000000000000001E-2</v>
      </c>
      <c r="E950" s="26">
        <f>단가대비표!O19</f>
        <v>0</v>
      </c>
      <c r="F950" s="29">
        <f>TRUNC(E950*D950,1)</f>
        <v>0</v>
      </c>
      <c r="G950" s="26">
        <f>단가대비표!P19</f>
        <v>0</v>
      </c>
      <c r="H950" s="29">
        <f>TRUNC(G950*D950,1)</f>
        <v>0</v>
      </c>
      <c r="I950" s="26">
        <f>단가대비표!V19</f>
        <v>0</v>
      </c>
      <c r="J950" s="29">
        <f>TRUNC(I950*D950,1)</f>
        <v>0</v>
      </c>
      <c r="K950" s="26">
        <f t="shared" si="142"/>
        <v>0</v>
      </c>
      <c r="L950" s="29">
        <f t="shared" si="142"/>
        <v>0</v>
      </c>
      <c r="M950" s="23" t="s">
        <v>902</v>
      </c>
      <c r="N950" s="2" t="s">
        <v>1447</v>
      </c>
      <c r="O950" s="2" t="s">
        <v>903</v>
      </c>
      <c r="P950" s="2" t="s">
        <v>66</v>
      </c>
      <c r="Q950" s="2" t="s">
        <v>66</v>
      </c>
      <c r="R950" s="2" t="s">
        <v>65</v>
      </c>
      <c r="S950" s="3"/>
      <c r="T950" s="3"/>
      <c r="U950" s="3"/>
      <c r="V950" s="3"/>
      <c r="W950" s="3"/>
      <c r="X950" s="3"/>
      <c r="Y950" s="3"/>
      <c r="Z950" s="3"/>
      <c r="AA950" s="3"/>
      <c r="AB950" s="3"/>
      <c r="AC950" s="3"/>
      <c r="AD950" s="3"/>
      <c r="AE950" s="3"/>
      <c r="AF950" s="3"/>
      <c r="AG950" s="3"/>
      <c r="AH950" s="3"/>
      <c r="AI950" s="3"/>
      <c r="AJ950" s="3"/>
      <c r="AK950" s="3"/>
      <c r="AL950" s="3"/>
      <c r="AM950" s="3"/>
      <c r="AN950" s="3"/>
      <c r="AO950" s="3"/>
      <c r="AP950" s="3"/>
      <c r="AQ950" s="3"/>
      <c r="AR950" s="3"/>
      <c r="AS950" s="3"/>
      <c r="AT950" s="3"/>
      <c r="AU950" s="3"/>
      <c r="AV950" s="2" t="s">
        <v>52</v>
      </c>
      <c r="AW950" s="2" t="s">
        <v>2280</v>
      </c>
      <c r="AX950" s="2" t="s">
        <v>52</v>
      </c>
      <c r="AY950" s="2" t="s">
        <v>52</v>
      </c>
      <c r="AZ950" s="2" t="s">
        <v>52</v>
      </c>
    </row>
    <row r="951" spans="1:52" ht="30" customHeight="1" x14ac:dyDescent="0.3">
      <c r="A951" s="23" t="s">
        <v>979</v>
      </c>
      <c r="B951" s="23" t="s">
        <v>52</v>
      </c>
      <c r="C951" s="23" t="s">
        <v>52</v>
      </c>
      <c r="D951" s="24"/>
      <c r="E951" s="26"/>
      <c r="F951" s="29">
        <f>TRUNC(SUMIF(N948:N950, N947, F948:F950),0)</f>
        <v>0</v>
      </c>
      <c r="G951" s="26"/>
      <c r="H951" s="29">
        <f>TRUNC(SUMIF(N948:N950, N947, H948:H950),0)</f>
        <v>0</v>
      </c>
      <c r="I951" s="26"/>
      <c r="J951" s="29">
        <f>TRUNC(SUMIF(N948:N950, N947, J948:J950),0)</f>
        <v>0</v>
      </c>
      <c r="K951" s="26"/>
      <c r="L951" s="29">
        <f>F951+H951+J951</f>
        <v>0</v>
      </c>
      <c r="M951" s="23" t="s">
        <v>52</v>
      </c>
      <c r="N951" s="2" t="s">
        <v>97</v>
      </c>
      <c r="O951" s="2" t="s">
        <v>97</v>
      </c>
      <c r="P951" s="2" t="s">
        <v>52</v>
      </c>
      <c r="Q951" s="2" t="s">
        <v>52</v>
      </c>
      <c r="R951" s="2" t="s">
        <v>52</v>
      </c>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c r="AR951" s="3"/>
      <c r="AS951" s="3"/>
      <c r="AT951" s="3"/>
      <c r="AU951" s="3"/>
      <c r="AV951" s="2" t="s">
        <v>52</v>
      </c>
      <c r="AW951" s="2" t="s">
        <v>52</v>
      </c>
      <c r="AX951" s="2" t="s">
        <v>52</v>
      </c>
      <c r="AY951" s="2" t="s">
        <v>52</v>
      </c>
      <c r="AZ951" s="2" t="s">
        <v>52</v>
      </c>
    </row>
    <row r="952" spans="1:52" ht="30" customHeight="1" x14ac:dyDescent="0.3">
      <c r="A952" s="24"/>
      <c r="B952" s="24"/>
      <c r="C952" s="24"/>
      <c r="D952" s="24"/>
      <c r="E952" s="26"/>
      <c r="F952" s="29"/>
      <c r="G952" s="26"/>
      <c r="H952" s="29"/>
      <c r="I952" s="26"/>
      <c r="J952" s="29"/>
      <c r="K952" s="26"/>
      <c r="L952" s="29"/>
      <c r="M952" s="24"/>
    </row>
    <row r="953" spans="1:52" ht="30" customHeight="1" x14ac:dyDescent="0.3">
      <c r="A953" s="20" t="s">
        <v>2281</v>
      </c>
      <c r="B953" s="21"/>
      <c r="C953" s="21"/>
      <c r="D953" s="21"/>
      <c r="E953" s="25"/>
      <c r="F953" s="28"/>
      <c r="G953" s="25"/>
      <c r="H953" s="28"/>
      <c r="I953" s="25"/>
      <c r="J953" s="28"/>
      <c r="K953" s="25"/>
      <c r="L953" s="28"/>
      <c r="M953" s="22"/>
      <c r="N953" s="1" t="s">
        <v>1451</v>
      </c>
    </row>
    <row r="954" spans="1:52" ht="30" customHeight="1" x14ac:dyDescent="0.3">
      <c r="A954" s="23" t="s">
        <v>2270</v>
      </c>
      <c r="B954" s="23" t="s">
        <v>2282</v>
      </c>
      <c r="C954" s="23" t="s">
        <v>62</v>
      </c>
      <c r="D954" s="24">
        <v>1.05</v>
      </c>
      <c r="E954" s="26">
        <f>단가대비표!O124</f>
        <v>0</v>
      </c>
      <c r="F954" s="29">
        <f>TRUNC(E954*D954,1)</f>
        <v>0</v>
      </c>
      <c r="G954" s="26">
        <f>단가대비표!P124</f>
        <v>0</v>
      </c>
      <c r="H954" s="29">
        <f>TRUNC(G954*D954,1)</f>
        <v>0</v>
      </c>
      <c r="I954" s="26">
        <f>단가대비표!V124</f>
        <v>0</v>
      </c>
      <c r="J954" s="29">
        <f>TRUNC(I954*D954,1)</f>
        <v>0</v>
      </c>
      <c r="K954" s="26">
        <f t="shared" ref="K954:L956" si="143">TRUNC(E954+G954+I954,1)</f>
        <v>0</v>
      </c>
      <c r="L954" s="29">
        <f t="shared" si="143"/>
        <v>0</v>
      </c>
      <c r="M954" s="23" t="s">
        <v>2283</v>
      </c>
      <c r="N954" s="2" t="s">
        <v>1451</v>
      </c>
      <c r="O954" s="2" t="s">
        <v>2284</v>
      </c>
      <c r="P954" s="2" t="s">
        <v>66</v>
      </c>
      <c r="Q954" s="2" t="s">
        <v>66</v>
      </c>
      <c r="R954" s="2" t="s">
        <v>65</v>
      </c>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c r="AR954" s="3"/>
      <c r="AS954" s="3"/>
      <c r="AT954" s="3"/>
      <c r="AU954" s="3"/>
      <c r="AV954" s="2" t="s">
        <v>52</v>
      </c>
      <c r="AW954" s="2" t="s">
        <v>2285</v>
      </c>
      <c r="AX954" s="2" t="s">
        <v>52</v>
      </c>
      <c r="AY954" s="2" t="s">
        <v>52</v>
      </c>
      <c r="AZ954" s="2" t="s">
        <v>52</v>
      </c>
    </row>
    <row r="955" spans="1:52" ht="30" customHeight="1" x14ac:dyDescent="0.3">
      <c r="A955" s="23" t="s">
        <v>2275</v>
      </c>
      <c r="B955" s="23" t="s">
        <v>2276</v>
      </c>
      <c r="C955" s="23" t="s">
        <v>897</v>
      </c>
      <c r="D955" s="24">
        <v>1.1299999999999999</v>
      </c>
      <c r="E955" s="26">
        <f>일위대가목록!E167</f>
        <v>0</v>
      </c>
      <c r="F955" s="29">
        <f>TRUNC(E955*D955,1)</f>
        <v>0</v>
      </c>
      <c r="G955" s="26">
        <f>일위대가목록!F167</f>
        <v>0</v>
      </c>
      <c r="H955" s="29">
        <f>TRUNC(G955*D955,1)</f>
        <v>0</v>
      </c>
      <c r="I955" s="26">
        <f>일위대가목록!G167</f>
        <v>0</v>
      </c>
      <c r="J955" s="29">
        <f>TRUNC(I955*D955,1)</f>
        <v>0</v>
      </c>
      <c r="K955" s="26">
        <f t="shared" si="143"/>
        <v>0</v>
      </c>
      <c r="L955" s="29">
        <f t="shared" si="143"/>
        <v>0</v>
      </c>
      <c r="M955" s="23" t="s">
        <v>2277</v>
      </c>
      <c r="N955" s="2" t="s">
        <v>1451</v>
      </c>
      <c r="O955" s="2" t="s">
        <v>2278</v>
      </c>
      <c r="P955" s="2" t="s">
        <v>65</v>
      </c>
      <c r="Q955" s="2" t="s">
        <v>66</v>
      </c>
      <c r="R955" s="2" t="s">
        <v>66</v>
      </c>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c r="AR955" s="3"/>
      <c r="AS955" s="3"/>
      <c r="AT955" s="3"/>
      <c r="AU955" s="3"/>
      <c r="AV955" s="2" t="s">
        <v>52</v>
      </c>
      <c r="AW955" s="2" t="s">
        <v>2286</v>
      </c>
      <c r="AX955" s="2" t="s">
        <v>52</v>
      </c>
      <c r="AY955" s="2" t="s">
        <v>52</v>
      </c>
      <c r="AZ955" s="2" t="s">
        <v>52</v>
      </c>
    </row>
    <row r="956" spans="1:52" ht="30" customHeight="1" x14ac:dyDescent="0.3">
      <c r="A956" s="23" t="s">
        <v>895</v>
      </c>
      <c r="B956" s="23" t="s">
        <v>901</v>
      </c>
      <c r="C956" s="23" t="s">
        <v>897</v>
      </c>
      <c r="D956" s="24">
        <v>-3.9E-2</v>
      </c>
      <c r="E956" s="26">
        <f>단가대비표!O19</f>
        <v>0</v>
      </c>
      <c r="F956" s="29">
        <f>TRUNC(E956*D956,1)</f>
        <v>0</v>
      </c>
      <c r="G956" s="26">
        <f>단가대비표!P19</f>
        <v>0</v>
      </c>
      <c r="H956" s="29">
        <f>TRUNC(G956*D956,1)</f>
        <v>0</v>
      </c>
      <c r="I956" s="26">
        <f>단가대비표!V19</f>
        <v>0</v>
      </c>
      <c r="J956" s="29">
        <f>TRUNC(I956*D956,1)</f>
        <v>0</v>
      </c>
      <c r="K956" s="26">
        <f t="shared" si="143"/>
        <v>0</v>
      </c>
      <c r="L956" s="29">
        <f t="shared" si="143"/>
        <v>0</v>
      </c>
      <c r="M956" s="23" t="s">
        <v>902</v>
      </c>
      <c r="N956" s="2" t="s">
        <v>1451</v>
      </c>
      <c r="O956" s="2" t="s">
        <v>903</v>
      </c>
      <c r="P956" s="2" t="s">
        <v>66</v>
      </c>
      <c r="Q956" s="2" t="s">
        <v>66</v>
      </c>
      <c r="R956" s="2" t="s">
        <v>65</v>
      </c>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c r="AR956" s="3"/>
      <c r="AS956" s="3"/>
      <c r="AT956" s="3"/>
      <c r="AU956" s="3"/>
      <c r="AV956" s="2" t="s">
        <v>52</v>
      </c>
      <c r="AW956" s="2" t="s">
        <v>2287</v>
      </c>
      <c r="AX956" s="2" t="s">
        <v>52</v>
      </c>
      <c r="AY956" s="2" t="s">
        <v>52</v>
      </c>
      <c r="AZ956" s="2" t="s">
        <v>52</v>
      </c>
    </row>
    <row r="957" spans="1:52" ht="30" customHeight="1" x14ac:dyDescent="0.3">
      <c r="A957" s="23" t="s">
        <v>979</v>
      </c>
      <c r="B957" s="23" t="s">
        <v>52</v>
      </c>
      <c r="C957" s="23" t="s">
        <v>52</v>
      </c>
      <c r="D957" s="24"/>
      <c r="E957" s="26"/>
      <c r="F957" s="29">
        <f>TRUNC(SUMIF(N954:N956, N953, F954:F956),0)</f>
        <v>0</v>
      </c>
      <c r="G957" s="26"/>
      <c r="H957" s="29">
        <f>TRUNC(SUMIF(N954:N956, N953, H954:H956),0)</f>
        <v>0</v>
      </c>
      <c r="I957" s="26"/>
      <c r="J957" s="29">
        <f>TRUNC(SUMIF(N954:N956, N953, J954:J956),0)</f>
        <v>0</v>
      </c>
      <c r="K957" s="26"/>
      <c r="L957" s="29">
        <f>F957+H957+J957</f>
        <v>0</v>
      </c>
      <c r="M957" s="23" t="s">
        <v>52</v>
      </c>
      <c r="N957" s="2" t="s">
        <v>97</v>
      </c>
      <c r="O957" s="2" t="s">
        <v>97</v>
      </c>
      <c r="P957" s="2" t="s">
        <v>52</v>
      </c>
      <c r="Q957" s="2" t="s">
        <v>52</v>
      </c>
      <c r="R957" s="2" t="s">
        <v>52</v>
      </c>
      <c r="S957" s="3"/>
      <c r="T957" s="3"/>
      <c r="U957" s="3"/>
      <c r="V957" s="3"/>
      <c r="W957" s="3"/>
      <c r="X957" s="3"/>
      <c r="Y957" s="3"/>
      <c r="Z957" s="3"/>
      <c r="AA957" s="3"/>
      <c r="AB957" s="3"/>
      <c r="AC957" s="3"/>
      <c r="AD957" s="3"/>
      <c r="AE957" s="3"/>
      <c r="AF957" s="3"/>
      <c r="AG957" s="3"/>
      <c r="AH957" s="3"/>
      <c r="AI957" s="3"/>
      <c r="AJ957" s="3"/>
      <c r="AK957" s="3"/>
      <c r="AL957" s="3"/>
      <c r="AM957" s="3"/>
      <c r="AN957" s="3"/>
      <c r="AO957" s="3"/>
      <c r="AP957" s="3"/>
      <c r="AQ957" s="3"/>
      <c r="AR957" s="3"/>
      <c r="AS957" s="3"/>
      <c r="AT957" s="3"/>
      <c r="AU957" s="3"/>
      <c r="AV957" s="2" t="s">
        <v>52</v>
      </c>
      <c r="AW957" s="2" t="s">
        <v>52</v>
      </c>
      <c r="AX957" s="2" t="s">
        <v>52</v>
      </c>
      <c r="AY957" s="2" t="s">
        <v>52</v>
      </c>
      <c r="AZ957" s="2" t="s">
        <v>52</v>
      </c>
    </row>
    <row r="958" spans="1:52" ht="30" customHeight="1" x14ac:dyDescent="0.3">
      <c r="A958" s="24"/>
      <c r="B958" s="24"/>
      <c r="C958" s="24"/>
      <c r="D958" s="24"/>
      <c r="E958" s="26"/>
      <c r="F958" s="29"/>
      <c r="G958" s="26"/>
      <c r="H958" s="29"/>
      <c r="I958" s="26"/>
      <c r="J958" s="29"/>
      <c r="K958" s="26"/>
      <c r="L958" s="29"/>
      <c r="M958" s="24"/>
    </row>
    <row r="959" spans="1:52" ht="30" customHeight="1" x14ac:dyDescent="0.3">
      <c r="A959" s="20" t="s">
        <v>2288</v>
      </c>
      <c r="B959" s="21"/>
      <c r="C959" s="21"/>
      <c r="D959" s="21"/>
      <c r="E959" s="25"/>
      <c r="F959" s="28"/>
      <c r="G959" s="25"/>
      <c r="H959" s="28"/>
      <c r="I959" s="25"/>
      <c r="J959" s="28"/>
      <c r="K959" s="25"/>
      <c r="L959" s="28"/>
      <c r="M959" s="22"/>
      <c r="N959" s="1" t="s">
        <v>1461</v>
      </c>
    </row>
    <row r="960" spans="1:52" ht="30" customHeight="1" x14ac:dyDescent="0.3">
      <c r="A960" s="23" t="s">
        <v>2289</v>
      </c>
      <c r="B960" s="23" t="s">
        <v>2290</v>
      </c>
      <c r="C960" s="23" t="s">
        <v>897</v>
      </c>
      <c r="D960" s="24">
        <v>3.7600000000000001E-2</v>
      </c>
      <c r="E960" s="26">
        <f>단가대비표!O30</f>
        <v>0</v>
      </c>
      <c r="F960" s="29">
        <f>TRUNC(E960*D960,1)</f>
        <v>0</v>
      </c>
      <c r="G960" s="26">
        <f>단가대비표!P30</f>
        <v>0</v>
      </c>
      <c r="H960" s="29">
        <f>TRUNC(G960*D960,1)</f>
        <v>0</v>
      </c>
      <c r="I960" s="26">
        <f>단가대비표!V30</f>
        <v>0</v>
      </c>
      <c r="J960" s="29">
        <f>TRUNC(I960*D960,1)</f>
        <v>0</v>
      </c>
      <c r="K960" s="26">
        <f t="shared" ref="K960:L962" si="144">TRUNC(E960+G960+I960,1)</f>
        <v>0</v>
      </c>
      <c r="L960" s="29">
        <f t="shared" si="144"/>
        <v>0</v>
      </c>
      <c r="M960" s="23" t="s">
        <v>2291</v>
      </c>
      <c r="N960" s="2" t="s">
        <v>1461</v>
      </c>
      <c r="O960" s="2" t="s">
        <v>2292</v>
      </c>
      <c r="P960" s="2" t="s">
        <v>66</v>
      </c>
      <c r="Q960" s="2" t="s">
        <v>66</v>
      </c>
      <c r="R960" s="2" t="s">
        <v>65</v>
      </c>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c r="AR960" s="3"/>
      <c r="AS960" s="3"/>
      <c r="AT960" s="3"/>
      <c r="AU960" s="3"/>
      <c r="AV960" s="2" t="s">
        <v>52</v>
      </c>
      <c r="AW960" s="2" t="s">
        <v>2293</v>
      </c>
      <c r="AX960" s="2" t="s">
        <v>52</v>
      </c>
      <c r="AY960" s="2" t="s">
        <v>52</v>
      </c>
      <c r="AZ960" s="2" t="s">
        <v>52</v>
      </c>
    </row>
    <row r="961" spans="1:52" ht="30" customHeight="1" x14ac:dyDescent="0.3">
      <c r="A961" s="23" t="s">
        <v>1577</v>
      </c>
      <c r="B961" s="23" t="s">
        <v>2294</v>
      </c>
      <c r="C961" s="23" t="s">
        <v>897</v>
      </c>
      <c r="D961" s="24">
        <v>3.4000000000000002E-2</v>
      </c>
      <c r="E961" s="26">
        <f>일위대가목록!E168</f>
        <v>0</v>
      </c>
      <c r="F961" s="29">
        <f>TRUNC(E961*D961,1)</f>
        <v>0</v>
      </c>
      <c r="G961" s="26">
        <f>일위대가목록!F168</f>
        <v>0</v>
      </c>
      <c r="H961" s="29">
        <f>TRUNC(G961*D961,1)</f>
        <v>0</v>
      </c>
      <c r="I961" s="26">
        <f>일위대가목록!G168</f>
        <v>0</v>
      </c>
      <c r="J961" s="29">
        <f>TRUNC(I961*D961,1)</f>
        <v>0</v>
      </c>
      <c r="K961" s="26">
        <f t="shared" si="144"/>
        <v>0</v>
      </c>
      <c r="L961" s="29">
        <f t="shared" si="144"/>
        <v>0</v>
      </c>
      <c r="M961" s="23" t="s">
        <v>2295</v>
      </c>
      <c r="N961" s="2" t="s">
        <v>1461</v>
      </c>
      <c r="O961" s="2" t="s">
        <v>2296</v>
      </c>
      <c r="P961" s="2" t="s">
        <v>65</v>
      </c>
      <c r="Q961" s="2" t="s">
        <v>66</v>
      </c>
      <c r="R961" s="2" t="s">
        <v>66</v>
      </c>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c r="AR961" s="3"/>
      <c r="AS961" s="3"/>
      <c r="AT961" s="3"/>
      <c r="AU961" s="3"/>
      <c r="AV961" s="2" t="s">
        <v>52</v>
      </c>
      <c r="AW961" s="2" t="s">
        <v>2297</v>
      </c>
      <c r="AX961" s="2" t="s">
        <v>52</v>
      </c>
      <c r="AY961" s="2" t="s">
        <v>52</v>
      </c>
      <c r="AZ961" s="2" t="s">
        <v>52</v>
      </c>
    </row>
    <row r="962" spans="1:52" ht="30" customHeight="1" x14ac:dyDescent="0.3">
      <c r="A962" s="23" t="s">
        <v>895</v>
      </c>
      <c r="B962" s="23" t="s">
        <v>901</v>
      </c>
      <c r="C962" s="23" t="s">
        <v>897</v>
      </c>
      <c r="D962" s="24">
        <v>-2E-3</v>
      </c>
      <c r="E962" s="26">
        <f>단가대비표!O19</f>
        <v>0</v>
      </c>
      <c r="F962" s="29">
        <f>TRUNC(E962*D962,1)</f>
        <v>0</v>
      </c>
      <c r="G962" s="26">
        <f>단가대비표!P19</f>
        <v>0</v>
      </c>
      <c r="H962" s="29">
        <f>TRUNC(G962*D962,1)</f>
        <v>0</v>
      </c>
      <c r="I962" s="26">
        <f>단가대비표!V19</f>
        <v>0</v>
      </c>
      <c r="J962" s="29">
        <f>TRUNC(I962*D962,1)</f>
        <v>0</v>
      </c>
      <c r="K962" s="26">
        <f t="shared" si="144"/>
        <v>0</v>
      </c>
      <c r="L962" s="29">
        <f t="shared" si="144"/>
        <v>0</v>
      </c>
      <c r="M962" s="23" t="s">
        <v>902</v>
      </c>
      <c r="N962" s="2" t="s">
        <v>1461</v>
      </c>
      <c r="O962" s="2" t="s">
        <v>903</v>
      </c>
      <c r="P962" s="2" t="s">
        <v>66</v>
      </c>
      <c r="Q962" s="2" t="s">
        <v>66</v>
      </c>
      <c r="R962" s="2" t="s">
        <v>65</v>
      </c>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c r="AR962" s="3"/>
      <c r="AS962" s="3"/>
      <c r="AT962" s="3"/>
      <c r="AU962" s="3"/>
      <c r="AV962" s="2" t="s">
        <v>52</v>
      </c>
      <c r="AW962" s="2" t="s">
        <v>2298</v>
      </c>
      <c r="AX962" s="2" t="s">
        <v>52</v>
      </c>
      <c r="AY962" s="2" t="s">
        <v>52</v>
      </c>
      <c r="AZ962" s="2" t="s">
        <v>52</v>
      </c>
    </row>
    <row r="963" spans="1:52" ht="30" customHeight="1" x14ac:dyDescent="0.3">
      <c r="A963" s="23" t="s">
        <v>979</v>
      </c>
      <c r="B963" s="23" t="s">
        <v>52</v>
      </c>
      <c r="C963" s="23" t="s">
        <v>52</v>
      </c>
      <c r="D963" s="24"/>
      <c r="E963" s="26"/>
      <c r="F963" s="29">
        <f>TRUNC(SUMIF(N960:N962, N959, F960:F962),0)</f>
        <v>0</v>
      </c>
      <c r="G963" s="26"/>
      <c r="H963" s="29">
        <f>TRUNC(SUMIF(N960:N962, N959, H960:H962),0)</f>
        <v>0</v>
      </c>
      <c r="I963" s="26"/>
      <c r="J963" s="29">
        <f>TRUNC(SUMIF(N960:N962, N959, J960:J962),0)</f>
        <v>0</v>
      </c>
      <c r="K963" s="26"/>
      <c r="L963" s="29">
        <f>F963+H963+J963</f>
        <v>0</v>
      </c>
      <c r="M963" s="23" t="s">
        <v>52</v>
      </c>
      <c r="N963" s="2" t="s">
        <v>97</v>
      </c>
      <c r="O963" s="2" t="s">
        <v>97</v>
      </c>
      <c r="P963" s="2" t="s">
        <v>52</v>
      </c>
      <c r="Q963" s="2" t="s">
        <v>52</v>
      </c>
      <c r="R963" s="2" t="s">
        <v>52</v>
      </c>
      <c r="S963" s="3"/>
      <c r="T963" s="3"/>
      <c r="U963" s="3"/>
      <c r="V963" s="3"/>
      <c r="W963" s="3"/>
      <c r="X963" s="3"/>
      <c r="Y963" s="3"/>
      <c r="Z963" s="3"/>
      <c r="AA963" s="3"/>
      <c r="AB963" s="3"/>
      <c r="AC963" s="3"/>
      <c r="AD963" s="3"/>
      <c r="AE963" s="3"/>
      <c r="AF963" s="3"/>
      <c r="AG963" s="3"/>
      <c r="AH963" s="3"/>
      <c r="AI963" s="3"/>
      <c r="AJ963" s="3"/>
      <c r="AK963" s="3"/>
      <c r="AL963" s="3"/>
      <c r="AM963" s="3"/>
      <c r="AN963" s="3"/>
      <c r="AO963" s="3"/>
      <c r="AP963" s="3"/>
      <c r="AQ963" s="3"/>
      <c r="AR963" s="3"/>
      <c r="AS963" s="3"/>
      <c r="AT963" s="3"/>
      <c r="AU963" s="3"/>
      <c r="AV963" s="2" t="s">
        <v>52</v>
      </c>
      <c r="AW963" s="2" t="s">
        <v>52</v>
      </c>
      <c r="AX963" s="2" t="s">
        <v>52</v>
      </c>
      <c r="AY963" s="2" t="s">
        <v>52</v>
      </c>
      <c r="AZ963" s="2" t="s">
        <v>52</v>
      </c>
    </row>
    <row r="964" spans="1:52" ht="30" customHeight="1" x14ac:dyDescent="0.3">
      <c r="A964" s="24"/>
      <c r="B964" s="24"/>
      <c r="C964" s="24"/>
      <c r="D964" s="24"/>
      <c r="E964" s="26"/>
      <c r="F964" s="29"/>
      <c r="G964" s="26"/>
      <c r="H964" s="29"/>
      <c r="I964" s="26"/>
      <c r="J964" s="29"/>
      <c r="K964" s="26"/>
      <c r="L964" s="29"/>
      <c r="M964" s="24"/>
    </row>
    <row r="965" spans="1:52" ht="30" customHeight="1" x14ac:dyDescent="0.3">
      <c r="A965" s="20" t="s">
        <v>2299</v>
      </c>
      <c r="B965" s="21"/>
      <c r="C965" s="21"/>
      <c r="D965" s="21"/>
      <c r="E965" s="25"/>
      <c r="F965" s="28"/>
      <c r="G965" s="25"/>
      <c r="H965" s="28"/>
      <c r="I965" s="25"/>
      <c r="J965" s="28"/>
      <c r="K965" s="25"/>
      <c r="L965" s="28"/>
      <c r="M965" s="22"/>
      <c r="N965" s="1" t="s">
        <v>2278</v>
      </c>
    </row>
    <row r="966" spans="1:52" ht="30" customHeight="1" x14ac:dyDescent="0.3">
      <c r="A966" s="23" t="s">
        <v>2101</v>
      </c>
      <c r="B966" s="23" t="s">
        <v>987</v>
      </c>
      <c r="C966" s="23" t="s">
        <v>988</v>
      </c>
      <c r="D966" s="24">
        <v>9.1999999999999998E-3</v>
      </c>
      <c r="E966" s="26">
        <f>단가대비표!O151</f>
        <v>0</v>
      </c>
      <c r="F966" s="29">
        <f>TRUNC(E966*D966,1)</f>
        <v>0</v>
      </c>
      <c r="G966" s="26">
        <f>단가대비표!P151</f>
        <v>0</v>
      </c>
      <c r="H966" s="29">
        <f>TRUNC(G966*D966,1)</f>
        <v>0</v>
      </c>
      <c r="I966" s="26">
        <f>단가대비표!V151</f>
        <v>0</v>
      </c>
      <c r="J966" s="29">
        <f>TRUNC(I966*D966,1)</f>
        <v>0</v>
      </c>
      <c r="K966" s="26">
        <f t="shared" ref="K966:L970" si="145">TRUNC(E966+G966+I966,1)</f>
        <v>0</v>
      </c>
      <c r="L966" s="29">
        <f t="shared" si="145"/>
        <v>0</v>
      </c>
      <c r="M966" s="23" t="s">
        <v>2102</v>
      </c>
      <c r="N966" s="2" t="s">
        <v>2278</v>
      </c>
      <c r="O966" s="2" t="s">
        <v>2103</v>
      </c>
      <c r="P966" s="2" t="s">
        <v>66</v>
      </c>
      <c r="Q966" s="2" t="s">
        <v>66</v>
      </c>
      <c r="R966" s="2" t="s">
        <v>65</v>
      </c>
      <c r="S966" s="3"/>
      <c r="T966" s="3"/>
      <c r="U966" s="3"/>
      <c r="V966" s="3">
        <v>1</v>
      </c>
      <c r="W966" s="3">
        <v>2</v>
      </c>
      <c r="X966" s="3"/>
      <c r="Y966" s="3"/>
      <c r="Z966" s="3"/>
      <c r="AA966" s="3"/>
      <c r="AB966" s="3"/>
      <c r="AC966" s="3"/>
      <c r="AD966" s="3"/>
      <c r="AE966" s="3"/>
      <c r="AF966" s="3"/>
      <c r="AG966" s="3"/>
      <c r="AH966" s="3"/>
      <c r="AI966" s="3"/>
      <c r="AJ966" s="3"/>
      <c r="AK966" s="3"/>
      <c r="AL966" s="3"/>
      <c r="AM966" s="3"/>
      <c r="AN966" s="3"/>
      <c r="AO966" s="3"/>
      <c r="AP966" s="3"/>
      <c r="AQ966" s="3"/>
      <c r="AR966" s="3"/>
      <c r="AS966" s="3"/>
      <c r="AT966" s="3"/>
      <c r="AU966" s="3"/>
      <c r="AV966" s="2" t="s">
        <v>52</v>
      </c>
      <c r="AW966" s="2" t="s">
        <v>2301</v>
      </c>
      <c r="AX966" s="2" t="s">
        <v>52</v>
      </c>
      <c r="AY966" s="2" t="s">
        <v>52</v>
      </c>
      <c r="AZ966" s="2" t="s">
        <v>52</v>
      </c>
    </row>
    <row r="967" spans="1:52" ht="30" customHeight="1" x14ac:dyDescent="0.3">
      <c r="A967" s="23" t="s">
        <v>2149</v>
      </c>
      <c r="B967" s="23" t="s">
        <v>987</v>
      </c>
      <c r="C967" s="23" t="s">
        <v>988</v>
      </c>
      <c r="D967" s="24">
        <v>4.5999999999999999E-3</v>
      </c>
      <c r="E967" s="26">
        <f>단가대비표!O150</f>
        <v>0</v>
      </c>
      <c r="F967" s="29">
        <f>TRUNC(E967*D967,1)</f>
        <v>0</v>
      </c>
      <c r="G967" s="26">
        <f>단가대비표!P150</f>
        <v>0</v>
      </c>
      <c r="H967" s="29">
        <f>TRUNC(G967*D967,1)</f>
        <v>0</v>
      </c>
      <c r="I967" s="26">
        <f>단가대비표!V150</f>
        <v>0</v>
      </c>
      <c r="J967" s="29">
        <f>TRUNC(I967*D967,1)</f>
        <v>0</v>
      </c>
      <c r="K967" s="26">
        <f t="shared" si="145"/>
        <v>0</v>
      </c>
      <c r="L967" s="29">
        <f t="shared" si="145"/>
        <v>0</v>
      </c>
      <c r="M967" s="23" t="s">
        <v>2150</v>
      </c>
      <c r="N967" s="2" t="s">
        <v>2278</v>
      </c>
      <c r="O967" s="2" t="s">
        <v>2151</v>
      </c>
      <c r="P967" s="2" t="s">
        <v>66</v>
      </c>
      <c r="Q967" s="2" t="s">
        <v>66</v>
      </c>
      <c r="R967" s="2" t="s">
        <v>65</v>
      </c>
      <c r="S967" s="3"/>
      <c r="T967" s="3"/>
      <c r="U967" s="3"/>
      <c r="V967" s="3">
        <v>1</v>
      </c>
      <c r="W967" s="3">
        <v>2</v>
      </c>
      <c r="X967" s="3"/>
      <c r="Y967" s="3"/>
      <c r="Z967" s="3"/>
      <c r="AA967" s="3"/>
      <c r="AB967" s="3"/>
      <c r="AC967" s="3"/>
      <c r="AD967" s="3"/>
      <c r="AE967" s="3"/>
      <c r="AF967" s="3"/>
      <c r="AG967" s="3"/>
      <c r="AH967" s="3"/>
      <c r="AI967" s="3"/>
      <c r="AJ967" s="3"/>
      <c r="AK967" s="3"/>
      <c r="AL967" s="3"/>
      <c r="AM967" s="3"/>
      <c r="AN967" s="3"/>
      <c r="AO967" s="3"/>
      <c r="AP967" s="3"/>
      <c r="AQ967" s="3"/>
      <c r="AR967" s="3"/>
      <c r="AS967" s="3"/>
      <c r="AT967" s="3"/>
      <c r="AU967" s="3"/>
      <c r="AV967" s="2" t="s">
        <v>52</v>
      </c>
      <c r="AW967" s="2" t="s">
        <v>2302</v>
      </c>
      <c r="AX967" s="2" t="s">
        <v>52</v>
      </c>
      <c r="AY967" s="2" t="s">
        <v>52</v>
      </c>
      <c r="AZ967" s="2" t="s">
        <v>52</v>
      </c>
    </row>
    <row r="968" spans="1:52" ht="30" customHeight="1" x14ac:dyDescent="0.3">
      <c r="A968" s="23" t="s">
        <v>992</v>
      </c>
      <c r="B968" s="23" t="s">
        <v>987</v>
      </c>
      <c r="C968" s="23" t="s">
        <v>988</v>
      </c>
      <c r="D968" s="24">
        <v>4.5999999999999999E-3</v>
      </c>
      <c r="E968" s="26">
        <f>단가대비표!O147</f>
        <v>0</v>
      </c>
      <c r="F968" s="29">
        <f>TRUNC(E968*D968,1)</f>
        <v>0</v>
      </c>
      <c r="G968" s="26">
        <f>단가대비표!P147</f>
        <v>0</v>
      </c>
      <c r="H968" s="29">
        <f>TRUNC(G968*D968,1)</f>
        <v>0</v>
      </c>
      <c r="I968" s="26">
        <f>단가대비표!V147</f>
        <v>0</v>
      </c>
      <c r="J968" s="29">
        <f>TRUNC(I968*D968,1)</f>
        <v>0</v>
      </c>
      <c r="K968" s="26">
        <f t="shared" si="145"/>
        <v>0</v>
      </c>
      <c r="L968" s="29">
        <f t="shared" si="145"/>
        <v>0</v>
      </c>
      <c r="M968" s="23" t="s">
        <v>993</v>
      </c>
      <c r="N968" s="2" t="s">
        <v>2278</v>
      </c>
      <c r="O968" s="2" t="s">
        <v>994</v>
      </c>
      <c r="P968" s="2" t="s">
        <v>66</v>
      </c>
      <c r="Q968" s="2" t="s">
        <v>66</v>
      </c>
      <c r="R968" s="2" t="s">
        <v>65</v>
      </c>
      <c r="S968" s="3"/>
      <c r="T968" s="3"/>
      <c r="U968" s="3"/>
      <c r="V968" s="3">
        <v>1</v>
      </c>
      <c r="W968" s="3">
        <v>2</v>
      </c>
      <c r="X968" s="3"/>
      <c r="Y968" s="3"/>
      <c r="Z968" s="3"/>
      <c r="AA968" s="3"/>
      <c r="AB968" s="3"/>
      <c r="AC968" s="3"/>
      <c r="AD968" s="3"/>
      <c r="AE968" s="3"/>
      <c r="AF968" s="3"/>
      <c r="AG968" s="3"/>
      <c r="AH968" s="3"/>
      <c r="AI968" s="3"/>
      <c r="AJ968" s="3"/>
      <c r="AK968" s="3"/>
      <c r="AL968" s="3"/>
      <c r="AM968" s="3"/>
      <c r="AN968" s="3"/>
      <c r="AO968" s="3"/>
      <c r="AP968" s="3"/>
      <c r="AQ968" s="3"/>
      <c r="AR968" s="3"/>
      <c r="AS968" s="3"/>
      <c r="AT968" s="3"/>
      <c r="AU968" s="3"/>
      <c r="AV968" s="2" t="s">
        <v>52</v>
      </c>
      <c r="AW968" s="2" t="s">
        <v>2303</v>
      </c>
      <c r="AX968" s="2" t="s">
        <v>52</v>
      </c>
      <c r="AY968" s="2" t="s">
        <v>52</v>
      </c>
      <c r="AZ968" s="2" t="s">
        <v>52</v>
      </c>
    </row>
    <row r="969" spans="1:52" ht="30" customHeight="1" x14ac:dyDescent="0.3">
      <c r="A969" s="23" t="s">
        <v>1557</v>
      </c>
      <c r="B969" s="23" t="s">
        <v>2188</v>
      </c>
      <c r="C969" s="23" t="s">
        <v>949</v>
      </c>
      <c r="D969" s="24">
        <v>1</v>
      </c>
      <c r="E969" s="26">
        <v>0</v>
      </c>
      <c r="F969" s="29">
        <f>TRUNC(E969*D969,1)</f>
        <v>0</v>
      </c>
      <c r="G969" s="26">
        <v>0</v>
      </c>
      <c r="H969" s="29">
        <f>TRUNC(G969*D969,1)</f>
        <v>0</v>
      </c>
      <c r="I969" s="26">
        <f>TRUNC(SUMIF(V966:V970, RIGHTB(O969, 1), H966:H970)*U969, 2)</f>
        <v>0</v>
      </c>
      <c r="J969" s="29">
        <f>TRUNC(I969*D969,1)</f>
        <v>0</v>
      </c>
      <c r="K969" s="26">
        <f t="shared" si="145"/>
        <v>0</v>
      </c>
      <c r="L969" s="29">
        <f t="shared" si="145"/>
        <v>0</v>
      </c>
      <c r="M969" s="23" t="s">
        <v>52</v>
      </c>
      <c r="N969" s="2" t="s">
        <v>2278</v>
      </c>
      <c r="O969" s="2" t="s">
        <v>1360</v>
      </c>
      <c r="P969" s="2" t="s">
        <v>66</v>
      </c>
      <c r="Q969" s="2" t="s">
        <v>66</v>
      </c>
      <c r="R969" s="2" t="s">
        <v>66</v>
      </c>
      <c r="S969" s="3">
        <v>1</v>
      </c>
      <c r="T969" s="3">
        <v>2</v>
      </c>
      <c r="U969" s="3">
        <v>0.02</v>
      </c>
      <c r="V969" s="3"/>
      <c r="W969" s="3"/>
      <c r="X969" s="3"/>
      <c r="Y969" s="3"/>
      <c r="Z969" s="3"/>
      <c r="AA969" s="3"/>
      <c r="AB969" s="3"/>
      <c r="AC969" s="3"/>
      <c r="AD969" s="3"/>
      <c r="AE969" s="3"/>
      <c r="AF969" s="3"/>
      <c r="AG969" s="3"/>
      <c r="AH969" s="3"/>
      <c r="AI969" s="3"/>
      <c r="AJ969" s="3"/>
      <c r="AK969" s="3"/>
      <c r="AL969" s="3"/>
      <c r="AM969" s="3"/>
      <c r="AN969" s="3"/>
      <c r="AO969" s="3"/>
      <c r="AP969" s="3"/>
      <c r="AQ969" s="3"/>
      <c r="AR969" s="3"/>
      <c r="AS969" s="3"/>
      <c r="AT969" s="3"/>
      <c r="AU969" s="3"/>
      <c r="AV969" s="2" t="s">
        <v>52</v>
      </c>
      <c r="AW969" s="2" t="s">
        <v>2304</v>
      </c>
      <c r="AX969" s="2" t="s">
        <v>52</v>
      </c>
      <c r="AY969" s="2" t="s">
        <v>52</v>
      </c>
      <c r="AZ969" s="2" t="s">
        <v>52</v>
      </c>
    </row>
    <row r="970" spans="1:52" ht="30" customHeight="1" x14ac:dyDescent="0.3">
      <c r="A970" s="23" t="s">
        <v>1394</v>
      </c>
      <c r="B970" s="23" t="s">
        <v>2188</v>
      </c>
      <c r="C970" s="23" t="s">
        <v>949</v>
      </c>
      <c r="D970" s="24">
        <v>1</v>
      </c>
      <c r="E970" s="26">
        <f>TRUNC(SUMIF(W966:W970, RIGHTB(O970, 1), H966:H970)*U970, 2)</f>
        <v>0</v>
      </c>
      <c r="F970" s="29">
        <f>TRUNC(E970*D970,1)</f>
        <v>0</v>
      </c>
      <c r="G970" s="26">
        <v>0</v>
      </c>
      <c r="H970" s="29">
        <f>TRUNC(G970*D970,1)</f>
        <v>0</v>
      </c>
      <c r="I970" s="26">
        <v>0</v>
      </c>
      <c r="J970" s="29">
        <f>TRUNC(I970*D970,1)</f>
        <v>0</v>
      </c>
      <c r="K970" s="26">
        <f t="shared" si="145"/>
        <v>0</v>
      </c>
      <c r="L970" s="29">
        <f t="shared" si="145"/>
        <v>0</v>
      </c>
      <c r="M970" s="23" t="s">
        <v>52</v>
      </c>
      <c r="N970" s="2" t="s">
        <v>2278</v>
      </c>
      <c r="O970" s="2" t="s">
        <v>1396</v>
      </c>
      <c r="P970" s="2" t="s">
        <v>66</v>
      </c>
      <c r="Q970" s="2" t="s">
        <v>66</v>
      </c>
      <c r="R970" s="2" t="s">
        <v>66</v>
      </c>
      <c r="S970" s="3">
        <v>1</v>
      </c>
      <c r="T970" s="3">
        <v>0</v>
      </c>
      <c r="U970" s="3">
        <v>0.02</v>
      </c>
      <c r="V970" s="3"/>
      <c r="W970" s="3"/>
      <c r="X970" s="3"/>
      <c r="Y970" s="3"/>
      <c r="Z970" s="3"/>
      <c r="AA970" s="3"/>
      <c r="AB970" s="3"/>
      <c r="AC970" s="3"/>
      <c r="AD970" s="3"/>
      <c r="AE970" s="3"/>
      <c r="AF970" s="3"/>
      <c r="AG970" s="3"/>
      <c r="AH970" s="3"/>
      <c r="AI970" s="3"/>
      <c r="AJ970" s="3"/>
      <c r="AK970" s="3"/>
      <c r="AL970" s="3"/>
      <c r="AM970" s="3"/>
      <c r="AN970" s="3"/>
      <c r="AO970" s="3"/>
      <c r="AP970" s="3"/>
      <c r="AQ970" s="3"/>
      <c r="AR970" s="3"/>
      <c r="AS970" s="3"/>
      <c r="AT970" s="3"/>
      <c r="AU970" s="3"/>
      <c r="AV970" s="2" t="s">
        <v>52</v>
      </c>
      <c r="AW970" s="2" t="s">
        <v>2305</v>
      </c>
      <c r="AX970" s="2" t="s">
        <v>52</v>
      </c>
      <c r="AY970" s="2" t="s">
        <v>52</v>
      </c>
      <c r="AZ970" s="2" t="s">
        <v>52</v>
      </c>
    </row>
    <row r="971" spans="1:52" ht="30" customHeight="1" x14ac:dyDescent="0.3">
      <c r="A971" s="23" t="s">
        <v>979</v>
      </c>
      <c r="B971" s="23" t="s">
        <v>52</v>
      </c>
      <c r="C971" s="23" t="s">
        <v>52</v>
      </c>
      <c r="D971" s="24"/>
      <c r="E971" s="26"/>
      <c r="F971" s="29">
        <f>TRUNC(SUMIF(N966:N970, N965, F966:F970),0)</f>
        <v>0</v>
      </c>
      <c r="G971" s="26"/>
      <c r="H971" s="29">
        <f>TRUNC(SUMIF(N966:N970, N965, H966:H970),0)</f>
        <v>0</v>
      </c>
      <c r="I971" s="26"/>
      <c r="J971" s="29">
        <f>TRUNC(SUMIF(N966:N970, N965, J966:J970),0)</f>
        <v>0</v>
      </c>
      <c r="K971" s="26"/>
      <c r="L971" s="29">
        <f>F971+H971+J971</f>
        <v>0</v>
      </c>
      <c r="M971" s="23" t="s">
        <v>52</v>
      </c>
      <c r="N971" s="2" t="s">
        <v>97</v>
      </c>
      <c r="O971" s="2" t="s">
        <v>97</v>
      </c>
      <c r="P971" s="2" t="s">
        <v>52</v>
      </c>
      <c r="Q971" s="2" t="s">
        <v>52</v>
      </c>
      <c r="R971" s="2" t="s">
        <v>52</v>
      </c>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c r="AR971" s="3"/>
      <c r="AS971" s="3"/>
      <c r="AT971" s="3"/>
      <c r="AU971" s="3"/>
      <c r="AV971" s="2" t="s">
        <v>52</v>
      </c>
      <c r="AW971" s="2" t="s">
        <v>52</v>
      </c>
      <c r="AX971" s="2" t="s">
        <v>52</v>
      </c>
      <c r="AY971" s="2" t="s">
        <v>52</v>
      </c>
      <c r="AZ971" s="2" t="s">
        <v>52</v>
      </c>
    </row>
    <row r="972" spans="1:52" ht="30" customHeight="1" x14ac:dyDescent="0.3">
      <c r="A972" s="24"/>
      <c r="B972" s="24"/>
      <c r="C972" s="24"/>
      <c r="D972" s="24"/>
      <c r="E972" s="26"/>
      <c r="F972" s="29"/>
      <c r="G972" s="26"/>
      <c r="H972" s="29"/>
      <c r="I972" s="26"/>
      <c r="J972" s="29"/>
      <c r="K972" s="26"/>
      <c r="L972" s="29"/>
      <c r="M972" s="24"/>
    </row>
    <row r="973" spans="1:52" ht="30" customHeight="1" x14ac:dyDescent="0.3">
      <c r="A973" s="20" t="s">
        <v>2306</v>
      </c>
      <c r="B973" s="21"/>
      <c r="C973" s="21"/>
      <c r="D973" s="21"/>
      <c r="E973" s="25"/>
      <c r="F973" s="28"/>
      <c r="G973" s="25"/>
      <c r="H973" s="28"/>
      <c r="I973" s="25"/>
      <c r="J973" s="28"/>
      <c r="K973" s="25"/>
      <c r="L973" s="28"/>
      <c r="M973" s="22"/>
      <c r="N973" s="1" t="s">
        <v>2296</v>
      </c>
    </row>
    <row r="974" spans="1:52" ht="30" customHeight="1" x14ac:dyDescent="0.3">
      <c r="A974" s="23" t="s">
        <v>2149</v>
      </c>
      <c r="B974" s="23" t="s">
        <v>987</v>
      </c>
      <c r="C974" s="23" t="s">
        <v>988</v>
      </c>
      <c r="D974" s="24">
        <v>1.609E-2</v>
      </c>
      <c r="E974" s="26">
        <f>단가대비표!O150</f>
        <v>0</v>
      </c>
      <c r="F974" s="29">
        <f t="shared" ref="F974:F979" si="146">TRUNC(E974*D974,1)</f>
        <v>0</v>
      </c>
      <c r="G974" s="26">
        <f>단가대비표!P150</f>
        <v>0</v>
      </c>
      <c r="H974" s="29">
        <f t="shared" ref="H974:H979" si="147">TRUNC(G974*D974,1)</f>
        <v>0</v>
      </c>
      <c r="I974" s="26">
        <f>단가대비표!V150</f>
        <v>0</v>
      </c>
      <c r="J974" s="29">
        <f t="shared" ref="J974:J979" si="148">TRUNC(I974*D974,1)</f>
        <v>0</v>
      </c>
      <c r="K974" s="26">
        <f t="shared" ref="K974:L979" si="149">TRUNC(E974+G974+I974,1)</f>
        <v>0</v>
      </c>
      <c r="L974" s="29">
        <f t="shared" si="149"/>
        <v>0</v>
      </c>
      <c r="M974" s="23" t="s">
        <v>2150</v>
      </c>
      <c r="N974" s="2" t="s">
        <v>2296</v>
      </c>
      <c r="O974" s="2" t="s">
        <v>2151</v>
      </c>
      <c r="P974" s="2" t="s">
        <v>66</v>
      </c>
      <c r="Q974" s="2" t="s">
        <v>66</v>
      </c>
      <c r="R974" s="2" t="s">
        <v>65</v>
      </c>
      <c r="S974" s="3"/>
      <c r="T974" s="3"/>
      <c r="U974" s="3"/>
      <c r="V974" s="3">
        <v>1</v>
      </c>
      <c r="W974" s="3">
        <v>2</v>
      </c>
      <c r="X974" s="3"/>
      <c r="Y974" s="3"/>
      <c r="Z974" s="3"/>
      <c r="AA974" s="3"/>
      <c r="AB974" s="3"/>
      <c r="AC974" s="3"/>
      <c r="AD974" s="3"/>
      <c r="AE974" s="3"/>
      <c r="AF974" s="3"/>
      <c r="AG974" s="3"/>
      <c r="AH974" s="3"/>
      <c r="AI974" s="3"/>
      <c r="AJ974" s="3"/>
      <c r="AK974" s="3"/>
      <c r="AL974" s="3"/>
      <c r="AM974" s="3"/>
      <c r="AN974" s="3"/>
      <c r="AO974" s="3"/>
      <c r="AP974" s="3"/>
      <c r="AQ974" s="3"/>
      <c r="AR974" s="3"/>
      <c r="AS974" s="3"/>
      <c r="AT974" s="3"/>
      <c r="AU974" s="3"/>
      <c r="AV974" s="2" t="s">
        <v>52</v>
      </c>
      <c r="AW974" s="2" t="s">
        <v>2307</v>
      </c>
      <c r="AX974" s="2" t="s">
        <v>52</v>
      </c>
      <c r="AY974" s="2" t="s">
        <v>52</v>
      </c>
      <c r="AZ974" s="2" t="s">
        <v>52</v>
      </c>
    </row>
    <row r="975" spans="1:52" ht="30" customHeight="1" x14ac:dyDescent="0.3">
      <c r="A975" s="23" t="s">
        <v>2101</v>
      </c>
      <c r="B975" s="23" t="s">
        <v>987</v>
      </c>
      <c r="C975" s="23" t="s">
        <v>988</v>
      </c>
      <c r="D975" s="24">
        <v>4.3899999999999998E-3</v>
      </c>
      <c r="E975" s="26">
        <f>단가대비표!O151</f>
        <v>0</v>
      </c>
      <c r="F975" s="29">
        <f t="shared" si="146"/>
        <v>0</v>
      </c>
      <c r="G975" s="26">
        <f>단가대비표!P151</f>
        <v>0</v>
      </c>
      <c r="H975" s="29">
        <f t="shared" si="147"/>
        <v>0</v>
      </c>
      <c r="I975" s="26">
        <f>단가대비표!V151</f>
        <v>0</v>
      </c>
      <c r="J975" s="29">
        <f t="shared" si="148"/>
        <v>0</v>
      </c>
      <c r="K975" s="26">
        <f t="shared" si="149"/>
        <v>0</v>
      </c>
      <c r="L975" s="29">
        <f t="shared" si="149"/>
        <v>0</v>
      </c>
      <c r="M975" s="23" t="s">
        <v>2102</v>
      </c>
      <c r="N975" s="2" t="s">
        <v>2296</v>
      </c>
      <c r="O975" s="2" t="s">
        <v>2103</v>
      </c>
      <c r="P975" s="2" t="s">
        <v>66</v>
      </c>
      <c r="Q975" s="2" t="s">
        <v>66</v>
      </c>
      <c r="R975" s="2" t="s">
        <v>65</v>
      </c>
      <c r="S975" s="3"/>
      <c r="T975" s="3"/>
      <c r="U975" s="3"/>
      <c r="V975" s="3">
        <v>1</v>
      </c>
      <c r="W975" s="3">
        <v>2</v>
      </c>
      <c r="X975" s="3"/>
      <c r="Y975" s="3"/>
      <c r="Z975" s="3"/>
      <c r="AA975" s="3"/>
      <c r="AB975" s="3"/>
      <c r="AC975" s="3"/>
      <c r="AD975" s="3"/>
      <c r="AE975" s="3"/>
      <c r="AF975" s="3"/>
      <c r="AG975" s="3"/>
      <c r="AH975" s="3"/>
      <c r="AI975" s="3"/>
      <c r="AJ975" s="3"/>
      <c r="AK975" s="3"/>
      <c r="AL975" s="3"/>
      <c r="AM975" s="3"/>
      <c r="AN975" s="3"/>
      <c r="AO975" s="3"/>
      <c r="AP975" s="3"/>
      <c r="AQ975" s="3"/>
      <c r="AR975" s="3"/>
      <c r="AS975" s="3"/>
      <c r="AT975" s="3"/>
      <c r="AU975" s="3"/>
      <c r="AV975" s="2" t="s">
        <v>52</v>
      </c>
      <c r="AW975" s="2" t="s">
        <v>2308</v>
      </c>
      <c r="AX975" s="2" t="s">
        <v>52</v>
      </c>
      <c r="AY975" s="2" t="s">
        <v>52</v>
      </c>
      <c r="AZ975" s="2" t="s">
        <v>52</v>
      </c>
    </row>
    <row r="976" spans="1:52" ht="30" customHeight="1" x14ac:dyDescent="0.3">
      <c r="A976" s="23" t="s">
        <v>2017</v>
      </c>
      <c r="B976" s="23" t="s">
        <v>987</v>
      </c>
      <c r="C976" s="23" t="s">
        <v>988</v>
      </c>
      <c r="D976" s="24">
        <v>5.8500000000000002E-3</v>
      </c>
      <c r="E976" s="26">
        <f>단가대비표!O148</f>
        <v>0</v>
      </c>
      <c r="F976" s="29">
        <f t="shared" si="146"/>
        <v>0</v>
      </c>
      <c r="G976" s="26">
        <f>단가대비표!P148</f>
        <v>0</v>
      </c>
      <c r="H976" s="29">
        <f t="shared" si="147"/>
        <v>0</v>
      </c>
      <c r="I976" s="26">
        <f>단가대비표!V148</f>
        <v>0</v>
      </c>
      <c r="J976" s="29">
        <f t="shared" si="148"/>
        <v>0</v>
      </c>
      <c r="K976" s="26">
        <f t="shared" si="149"/>
        <v>0</v>
      </c>
      <c r="L976" s="29">
        <f t="shared" si="149"/>
        <v>0</v>
      </c>
      <c r="M976" s="23" t="s">
        <v>2018</v>
      </c>
      <c r="N976" s="2" t="s">
        <v>2296</v>
      </c>
      <c r="O976" s="2" t="s">
        <v>2019</v>
      </c>
      <c r="P976" s="2" t="s">
        <v>66</v>
      </c>
      <c r="Q976" s="2" t="s">
        <v>66</v>
      </c>
      <c r="R976" s="2" t="s">
        <v>65</v>
      </c>
      <c r="S976" s="3"/>
      <c r="T976" s="3"/>
      <c r="U976" s="3"/>
      <c r="V976" s="3">
        <v>1</v>
      </c>
      <c r="W976" s="3">
        <v>2</v>
      </c>
      <c r="X976" s="3"/>
      <c r="Y976" s="3"/>
      <c r="Z976" s="3"/>
      <c r="AA976" s="3"/>
      <c r="AB976" s="3"/>
      <c r="AC976" s="3"/>
      <c r="AD976" s="3"/>
      <c r="AE976" s="3"/>
      <c r="AF976" s="3"/>
      <c r="AG976" s="3"/>
      <c r="AH976" s="3"/>
      <c r="AI976" s="3"/>
      <c r="AJ976" s="3"/>
      <c r="AK976" s="3"/>
      <c r="AL976" s="3"/>
      <c r="AM976" s="3"/>
      <c r="AN976" s="3"/>
      <c r="AO976" s="3"/>
      <c r="AP976" s="3"/>
      <c r="AQ976" s="3"/>
      <c r="AR976" s="3"/>
      <c r="AS976" s="3"/>
      <c r="AT976" s="3"/>
      <c r="AU976" s="3"/>
      <c r="AV976" s="2" t="s">
        <v>52</v>
      </c>
      <c r="AW976" s="2" t="s">
        <v>2309</v>
      </c>
      <c r="AX976" s="2" t="s">
        <v>52</v>
      </c>
      <c r="AY976" s="2" t="s">
        <v>52</v>
      </c>
      <c r="AZ976" s="2" t="s">
        <v>52</v>
      </c>
    </row>
    <row r="977" spans="1:52" ht="30" customHeight="1" x14ac:dyDescent="0.3">
      <c r="A977" s="23" t="s">
        <v>992</v>
      </c>
      <c r="B977" s="23" t="s">
        <v>987</v>
      </c>
      <c r="C977" s="23" t="s">
        <v>988</v>
      </c>
      <c r="D977" s="24">
        <v>2.9299999999999999E-3</v>
      </c>
      <c r="E977" s="26">
        <f>단가대비표!O147</f>
        <v>0</v>
      </c>
      <c r="F977" s="29">
        <f t="shared" si="146"/>
        <v>0</v>
      </c>
      <c r="G977" s="26">
        <f>단가대비표!P147</f>
        <v>0</v>
      </c>
      <c r="H977" s="29">
        <f t="shared" si="147"/>
        <v>0</v>
      </c>
      <c r="I977" s="26">
        <f>단가대비표!V147</f>
        <v>0</v>
      </c>
      <c r="J977" s="29">
        <f t="shared" si="148"/>
        <v>0</v>
      </c>
      <c r="K977" s="26">
        <f t="shared" si="149"/>
        <v>0</v>
      </c>
      <c r="L977" s="29">
        <f t="shared" si="149"/>
        <v>0</v>
      </c>
      <c r="M977" s="23" t="s">
        <v>993</v>
      </c>
      <c r="N977" s="2" t="s">
        <v>2296</v>
      </c>
      <c r="O977" s="2" t="s">
        <v>994</v>
      </c>
      <c r="P977" s="2" t="s">
        <v>66</v>
      </c>
      <c r="Q977" s="2" t="s">
        <v>66</v>
      </c>
      <c r="R977" s="2" t="s">
        <v>65</v>
      </c>
      <c r="S977" s="3"/>
      <c r="T977" s="3"/>
      <c r="U977" s="3"/>
      <c r="V977" s="3">
        <v>1</v>
      </c>
      <c r="W977" s="3">
        <v>2</v>
      </c>
      <c r="X977" s="3"/>
      <c r="Y977" s="3"/>
      <c r="Z977" s="3"/>
      <c r="AA977" s="3"/>
      <c r="AB977" s="3"/>
      <c r="AC977" s="3"/>
      <c r="AD977" s="3"/>
      <c r="AE977" s="3"/>
      <c r="AF977" s="3"/>
      <c r="AG977" s="3"/>
      <c r="AH977" s="3"/>
      <c r="AI977" s="3"/>
      <c r="AJ977" s="3"/>
      <c r="AK977" s="3"/>
      <c r="AL977" s="3"/>
      <c r="AM977" s="3"/>
      <c r="AN977" s="3"/>
      <c r="AO977" s="3"/>
      <c r="AP977" s="3"/>
      <c r="AQ977" s="3"/>
      <c r="AR977" s="3"/>
      <c r="AS977" s="3"/>
      <c r="AT977" s="3"/>
      <c r="AU977" s="3"/>
      <c r="AV977" s="2" t="s">
        <v>52</v>
      </c>
      <c r="AW977" s="2" t="s">
        <v>2310</v>
      </c>
      <c r="AX977" s="2" t="s">
        <v>52</v>
      </c>
      <c r="AY977" s="2" t="s">
        <v>52</v>
      </c>
      <c r="AZ977" s="2" t="s">
        <v>52</v>
      </c>
    </row>
    <row r="978" spans="1:52" ht="30" customHeight="1" x14ac:dyDescent="0.3">
      <c r="A978" s="23" t="s">
        <v>1557</v>
      </c>
      <c r="B978" s="23" t="s">
        <v>2311</v>
      </c>
      <c r="C978" s="23" t="s">
        <v>949</v>
      </c>
      <c r="D978" s="24">
        <v>1</v>
      </c>
      <c r="E978" s="26">
        <v>0</v>
      </c>
      <c r="F978" s="29">
        <f t="shared" si="146"/>
        <v>0</v>
      </c>
      <c r="G978" s="26">
        <v>0</v>
      </c>
      <c r="H978" s="29">
        <f t="shared" si="147"/>
        <v>0</v>
      </c>
      <c r="I978" s="26">
        <f>TRUNC(SUMIF(V974:V979, RIGHTB(O978, 1), H974:H979)*U978, 2)</f>
        <v>0</v>
      </c>
      <c r="J978" s="29">
        <f t="shared" si="148"/>
        <v>0</v>
      </c>
      <c r="K978" s="26">
        <f t="shared" si="149"/>
        <v>0</v>
      </c>
      <c r="L978" s="29">
        <f t="shared" si="149"/>
        <v>0</v>
      </c>
      <c r="M978" s="23" t="s">
        <v>52</v>
      </c>
      <c r="N978" s="2" t="s">
        <v>2296</v>
      </c>
      <c r="O978" s="2" t="s">
        <v>1360</v>
      </c>
      <c r="P978" s="2" t="s">
        <v>66</v>
      </c>
      <c r="Q978" s="2" t="s">
        <v>66</v>
      </c>
      <c r="R978" s="2" t="s">
        <v>66</v>
      </c>
      <c r="S978" s="3">
        <v>1</v>
      </c>
      <c r="T978" s="3">
        <v>2</v>
      </c>
      <c r="U978" s="3">
        <v>0.04</v>
      </c>
      <c r="V978" s="3"/>
      <c r="W978" s="3"/>
      <c r="X978" s="3"/>
      <c r="Y978" s="3"/>
      <c r="Z978" s="3"/>
      <c r="AA978" s="3"/>
      <c r="AB978" s="3"/>
      <c r="AC978" s="3"/>
      <c r="AD978" s="3"/>
      <c r="AE978" s="3"/>
      <c r="AF978" s="3"/>
      <c r="AG978" s="3"/>
      <c r="AH978" s="3"/>
      <c r="AI978" s="3"/>
      <c r="AJ978" s="3"/>
      <c r="AK978" s="3"/>
      <c r="AL978" s="3"/>
      <c r="AM978" s="3"/>
      <c r="AN978" s="3"/>
      <c r="AO978" s="3"/>
      <c r="AP978" s="3"/>
      <c r="AQ978" s="3"/>
      <c r="AR978" s="3"/>
      <c r="AS978" s="3"/>
      <c r="AT978" s="3"/>
      <c r="AU978" s="3"/>
      <c r="AV978" s="2" t="s">
        <v>52</v>
      </c>
      <c r="AW978" s="2" t="s">
        <v>2312</v>
      </c>
      <c r="AX978" s="2" t="s">
        <v>52</v>
      </c>
      <c r="AY978" s="2" t="s">
        <v>52</v>
      </c>
      <c r="AZ978" s="2" t="s">
        <v>52</v>
      </c>
    </row>
    <row r="979" spans="1:52" ht="30" customHeight="1" x14ac:dyDescent="0.3">
      <c r="A979" s="23" t="s">
        <v>1394</v>
      </c>
      <c r="B979" s="23" t="s">
        <v>2188</v>
      </c>
      <c r="C979" s="23" t="s">
        <v>949</v>
      </c>
      <c r="D979" s="24">
        <v>1</v>
      </c>
      <c r="E979" s="26">
        <f>TRUNC(SUMIF(W974:W979, RIGHTB(O979, 1), H974:H979)*U979, 2)</f>
        <v>0</v>
      </c>
      <c r="F979" s="29">
        <f t="shared" si="146"/>
        <v>0</v>
      </c>
      <c r="G979" s="26">
        <v>0</v>
      </c>
      <c r="H979" s="29">
        <f t="shared" si="147"/>
        <v>0</v>
      </c>
      <c r="I979" s="26">
        <v>0</v>
      </c>
      <c r="J979" s="29">
        <f t="shared" si="148"/>
        <v>0</v>
      </c>
      <c r="K979" s="26">
        <f t="shared" si="149"/>
        <v>0</v>
      </c>
      <c r="L979" s="29">
        <f t="shared" si="149"/>
        <v>0</v>
      </c>
      <c r="M979" s="23" t="s">
        <v>52</v>
      </c>
      <c r="N979" s="2" t="s">
        <v>2296</v>
      </c>
      <c r="O979" s="2" t="s">
        <v>1396</v>
      </c>
      <c r="P979" s="2" t="s">
        <v>66</v>
      </c>
      <c r="Q979" s="2" t="s">
        <v>66</v>
      </c>
      <c r="R979" s="2" t="s">
        <v>66</v>
      </c>
      <c r="S979" s="3">
        <v>1</v>
      </c>
      <c r="T979" s="3">
        <v>0</v>
      </c>
      <c r="U979" s="3">
        <v>0.02</v>
      </c>
      <c r="V979" s="3"/>
      <c r="W979" s="3"/>
      <c r="X979" s="3"/>
      <c r="Y979" s="3"/>
      <c r="Z979" s="3"/>
      <c r="AA979" s="3"/>
      <c r="AB979" s="3"/>
      <c r="AC979" s="3"/>
      <c r="AD979" s="3"/>
      <c r="AE979" s="3"/>
      <c r="AF979" s="3"/>
      <c r="AG979" s="3"/>
      <c r="AH979" s="3"/>
      <c r="AI979" s="3"/>
      <c r="AJ979" s="3"/>
      <c r="AK979" s="3"/>
      <c r="AL979" s="3"/>
      <c r="AM979" s="3"/>
      <c r="AN979" s="3"/>
      <c r="AO979" s="3"/>
      <c r="AP979" s="3"/>
      <c r="AQ979" s="3"/>
      <c r="AR979" s="3"/>
      <c r="AS979" s="3"/>
      <c r="AT979" s="3"/>
      <c r="AU979" s="3"/>
      <c r="AV979" s="2" t="s">
        <v>52</v>
      </c>
      <c r="AW979" s="2" t="s">
        <v>2313</v>
      </c>
      <c r="AX979" s="2" t="s">
        <v>52</v>
      </c>
      <c r="AY979" s="2" t="s">
        <v>52</v>
      </c>
      <c r="AZ979" s="2" t="s">
        <v>52</v>
      </c>
    </row>
    <row r="980" spans="1:52" ht="30" customHeight="1" x14ac:dyDescent="0.3">
      <c r="A980" s="23" t="s">
        <v>979</v>
      </c>
      <c r="B980" s="23" t="s">
        <v>52</v>
      </c>
      <c r="C980" s="23" t="s">
        <v>52</v>
      </c>
      <c r="D980" s="24"/>
      <c r="E980" s="26"/>
      <c r="F980" s="29">
        <f>TRUNC(SUMIF(N974:N979, N973, F974:F979),0)</f>
        <v>0</v>
      </c>
      <c r="G980" s="26"/>
      <c r="H980" s="29">
        <f>TRUNC(SUMIF(N974:N979, N973, H974:H979),0)</f>
        <v>0</v>
      </c>
      <c r="I980" s="26"/>
      <c r="J980" s="29">
        <f>TRUNC(SUMIF(N974:N979, N973, J974:J979),0)</f>
        <v>0</v>
      </c>
      <c r="K980" s="26"/>
      <c r="L980" s="29">
        <f>F980+H980+J980</f>
        <v>0</v>
      </c>
      <c r="M980" s="23" t="s">
        <v>52</v>
      </c>
      <c r="N980" s="2" t="s">
        <v>97</v>
      </c>
      <c r="O980" s="2" t="s">
        <v>97</v>
      </c>
      <c r="P980" s="2" t="s">
        <v>52</v>
      </c>
      <c r="Q980" s="2" t="s">
        <v>52</v>
      </c>
      <c r="R980" s="2" t="s">
        <v>52</v>
      </c>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c r="AR980" s="3"/>
      <c r="AS980" s="3"/>
      <c r="AT980" s="3"/>
      <c r="AU980" s="3"/>
      <c r="AV980" s="2" t="s">
        <v>52</v>
      </c>
      <c r="AW980" s="2" t="s">
        <v>52</v>
      </c>
      <c r="AX980" s="2" t="s">
        <v>52</v>
      </c>
      <c r="AY980" s="2" t="s">
        <v>52</v>
      </c>
      <c r="AZ980" s="2" t="s">
        <v>52</v>
      </c>
    </row>
    <row r="981" spans="1:52" ht="30" customHeight="1" x14ac:dyDescent="0.3">
      <c r="A981" s="24"/>
      <c r="B981" s="24"/>
      <c r="C981" s="24"/>
      <c r="D981" s="24"/>
      <c r="E981" s="26"/>
      <c r="F981" s="29"/>
      <c r="G981" s="26"/>
      <c r="H981" s="29"/>
      <c r="I981" s="26"/>
      <c r="J981" s="29"/>
      <c r="K981" s="26"/>
      <c r="L981" s="29"/>
      <c r="M981" s="24"/>
    </row>
    <row r="982" spans="1:52" ht="30" customHeight="1" x14ac:dyDescent="0.3">
      <c r="A982" s="20" t="s">
        <v>2314</v>
      </c>
      <c r="B982" s="21"/>
      <c r="C982" s="21"/>
      <c r="D982" s="21"/>
      <c r="E982" s="25"/>
      <c r="F982" s="28"/>
      <c r="G982" s="25"/>
      <c r="H982" s="28"/>
      <c r="I982" s="25"/>
      <c r="J982" s="28"/>
      <c r="K982" s="25"/>
      <c r="L982" s="28"/>
      <c r="M982" s="22"/>
      <c r="N982" s="1" t="s">
        <v>1564</v>
      </c>
    </row>
    <row r="983" spans="1:52" ht="30" customHeight="1" x14ac:dyDescent="0.3">
      <c r="A983" s="23" t="s">
        <v>2289</v>
      </c>
      <c r="B983" s="23" t="s">
        <v>2315</v>
      </c>
      <c r="C983" s="23" t="s">
        <v>897</v>
      </c>
      <c r="D983" s="24">
        <v>43.615000000000002</v>
      </c>
      <c r="E983" s="26">
        <f>단가대비표!O32</f>
        <v>0</v>
      </c>
      <c r="F983" s="29">
        <f>TRUNC(E983*D983,1)</f>
        <v>0</v>
      </c>
      <c r="G983" s="26">
        <f>단가대비표!P32</f>
        <v>0</v>
      </c>
      <c r="H983" s="29">
        <f>TRUNC(G983*D983,1)</f>
        <v>0</v>
      </c>
      <c r="I983" s="26">
        <f>단가대비표!V32</f>
        <v>0</v>
      </c>
      <c r="J983" s="29">
        <f>TRUNC(I983*D983,1)</f>
        <v>0</v>
      </c>
      <c r="K983" s="26">
        <f t="shared" ref="K983:L985" si="150">TRUNC(E983+G983+I983,1)</f>
        <v>0</v>
      </c>
      <c r="L983" s="29">
        <f t="shared" si="150"/>
        <v>0</v>
      </c>
      <c r="M983" s="23" t="s">
        <v>2316</v>
      </c>
      <c r="N983" s="2" t="s">
        <v>1564</v>
      </c>
      <c r="O983" s="2" t="s">
        <v>2317</v>
      </c>
      <c r="P983" s="2" t="s">
        <v>66</v>
      </c>
      <c r="Q983" s="2" t="s">
        <v>66</v>
      </c>
      <c r="R983" s="2" t="s">
        <v>65</v>
      </c>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2" t="s">
        <v>52</v>
      </c>
      <c r="AW983" s="2" t="s">
        <v>2318</v>
      </c>
      <c r="AX983" s="2" t="s">
        <v>52</v>
      </c>
      <c r="AY983" s="2" t="s">
        <v>52</v>
      </c>
      <c r="AZ983" s="2" t="s">
        <v>52</v>
      </c>
    </row>
    <row r="984" spans="1:52" ht="30" customHeight="1" x14ac:dyDescent="0.3">
      <c r="A984" s="23" t="s">
        <v>1577</v>
      </c>
      <c r="B984" s="23" t="s">
        <v>2294</v>
      </c>
      <c r="C984" s="23" t="s">
        <v>897</v>
      </c>
      <c r="D984" s="24">
        <v>39.450000000000003</v>
      </c>
      <c r="E984" s="26">
        <f>일위대가목록!E168</f>
        <v>0</v>
      </c>
      <c r="F984" s="29">
        <f>TRUNC(E984*D984,1)</f>
        <v>0</v>
      </c>
      <c r="G984" s="26">
        <f>일위대가목록!F168</f>
        <v>0</v>
      </c>
      <c r="H984" s="29">
        <f>TRUNC(G984*D984,1)</f>
        <v>0</v>
      </c>
      <c r="I984" s="26">
        <f>일위대가목록!G168</f>
        <v>0</v>
      </c>
      <c r="J984" s="29">
        <f>TRUNC(I984*D984,1)</f>
        <v>0</v>
      </c>
      <c r="K984" s="26">
        <f t="shared" si="150"/>
        <v>0</v>
      </c>
      <c r="L984" s="29">
        <f t="shared" si="150"/>
        <v>0</v>
      </c>
      <c r="M984" s="23" t="s">
        <v>2295</v>
      </c>
      <c r="N984" s="2" t="s">
        <v>1564</v>
      </c>
      <c r="O984" s="2" t="s">
        <v>2296</v>
      </c>
      <c r="P984" s="2" t="s">
        <v>65</v>
      </c>
      <c r="Q984" s="2" t="s">
        <v>66</v>
      </c>
      <c r="R984" s="2" t="s">
        <v>66</v>
      </c>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c r="AU984" s="3"/>
      <c r="AV984" s="2" t="s">
        <v>52</v>
      </c>
      <c r="AW984" s="2" t="s">
        <v>2319</v>
      </c>
      <c r="AX984" s="2" t="s">
        <v>52</v>
      </c>
      <c r="AY984" s="2" t="s">
        <v>52</v>
      </c>
      <c r="AZ984" s="2" t="s">
        <v>52</v>
      </c>
    </row>
    <row r="985" spans="1:52" ht="30" customHeight="1" x14ac:dyDescent="0.3">
      <c r="A985" s="23" t="s">
        <v>895</v>
      </c>
      <c r="B985" s="23" t="s">
        <v>901</v>
      </c>
      <c r="C985" s="23" t="s">
        <v>897</v>
      </c>
      <c r="D985" s="24">
        <v>-2.915</v>
      </c>
      <c r="E985" s="26">
        <f>단가대비표!O19</f>
        <v>0</v>
      </c>
      <c r="F985" s="29">
        <f>TRUNC(E985*D985,1)</f>
        <v>0</v>
      </c>
      <c r="G985" s="26">
        <f>단가대비표!P19</f>
        <v>0</v>
      </c>
      <c r="H985" s="29">
        <f>TRUNC(G985*D985,1)</f>
        <v>0</v>
      </c>
      <c r="I985" s="26">
        <f>단가대비표!V19</f>
        <v>0</v>
      </c>
      <c r="J985" s="29">
        <f>TRUNC(I985*D985,1)</f>
        <v>0</v>
      </c>
      <c r="K985" s="26">
        <f t="shared" si="150"/>
        <v>0</v>
      </c>
      <c r="L985" s="29">
        <f t="shared" si="150"/>
        <v>0</v>
      </c>
      <c r="M985" s="23" t="s">
        <v>902</v>
      </c>
      <c r="N985" s="2" t="s">
        <v>1564</v>
      </c>
      <c r="O985" s="2" t="s">
        <v>903</v>
      </c>
      <c r="P985" s="2" t="s">
        <v>66</v>
      </c>
      <c r="Q985" s="2" t="s">
        <v>66</v>
      </c>
      <c r="R985" s="2" t="s">
        <v>65</v>
      </c>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c r="AR985" s="3"/>
      <c r="AS985" s="3"/>
      <c r="AT985" s="3"/>
      <c r="AU985" s="3"/>
      <c r="AV985" s="2" t="s">
        <v>52</v>
      </c>
      <c r="AW985" s="2" t="s">
        <v>2320</v>
      </c>
      <c r="AX985" s="2" t="s">
        <v>52</v>
      </c>
      <c r="AY985" s="2" t="s">
        <v>52</v>
      </c>
      <c r="AZ985" s="2" t="s">
        <v>52</v>
      </c>
    </row>
    <row r="986" spans="1:52" ht="30" customHeight="1" x14ac:dyDescent="0.3">
      <c r="A986" s="23" t="s">
        <v>979</v>
      </c>
      <c r="B986" s="23" t="s">
        <v>52</v>
      </c>
      <c r="C986" s="23" t="s">
        <v>52</v>
      </c>
      <c r="D986" s="24"/>
      <c r="E986" s="26"/>
      <c r="F986" s="29">
        <f>TRUNC(SUMIF(N983:N985, N982, F983:F985),0)</f>
        <v>0</v>
      </c>
      <c r="G986" s="26"/>
      <c r="H986" s="29">
        <f>TRUNC(SUMIF(N983:N985, N982, H983:H985),0)</f>
        <v>0</v>
      </c>
      <c r="I986" s="26"/>
      <c r="J986" s="29">
        <f>TRUNC(SUMIF(N983:N985, N982, J983:J985),0)</f>
        <v>0</v>
      </c>
      <c r="K986" s="26"/>
      <c r="L986" s="29">
        <f>F986+H986+J986</f>
        <v>0</v>
      </c>
      <c r="M986" s="23" t="s">
        <v>52</v>
      </c>
      <c r="N986" s="2" t="s">
        <v>97</v>
      </c>
      <c r="O986" s="2" t="s">
        <v>97</v>
      </c>
      <c r="P986" s="2" t="s">
        <v>52</v>
      </c>
      <c r="Q986" s="2" t="s">
        <v>52</v>
      </c>
      <c r="R986" s="2" t="s">
        <v>52</v>
      </c>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3"/>
      <c r="AS986" s="3"/>
      <c r="AT986" s="3"/>
      <c r="AU986" s="3"/>
      <c r="AV986" s="2" t="s">
        <v>52</v>
      </c>
      <c r="AW986" s="2" t="s">
        <v>52</v>
      </c>
      <c r="AX986" s="2" t="s">
        <v>52</v>
      </c>
      <c r="AY986" s="2" t="s">
        <v>52</v>
      </c>
      <c r="AZ986" s="2" t="s">
        <v>52</v>
      </c>
    </row>
    <row r="987" spans="1:52" ht="30" customHeight="1" x14ac:dyDescent="0.3">
      <c r="A987" s="24"/>
      <c r="B987" s="24"/>
      <c r="C987" s="24"/>
      <c r="D987" s="24"/>
      <c r="E987" s="26"/>
      <c r="F987" s="29"/>
      <c r="G987" s="26"/>
      <c r="H987" s="29"/>
      <c r="I987" s="26"/>
      <c r="J987" s="29"/>
      <c r="K987" s="26"/>
      <c r="L987" s="29"/>
      <c r="M987" s="24"/>
    </row>
    <row r="988" spans="1:52" ht="30" customHeight="1" x14ac:dyDescent="0.3">
      <c r="A988" s="20" t="s">
        <v>2321</v>
      </c>
      <c r="B988" s="21"/>
      <c r="C988" s="21"/>
      <c r="D988" s="21"/>
      <c r="E988" s="25"/>
      <c r="F988" s="28"/>
      <c r="G988" s="25"/>
      <c r="H988" s="28"/>
      <c r="I988" s="25"/>
      <c r="J988" s="28"/>
      <c r="K988" s="25"/>
      <c r="L988" s="28"/>
      <c r="M988" s="22"/>
      <c r="N988" s="1" t="s">
        <v>1580</v>
      </c>
    </row>
    <row r="989" spans="1:52" ht="30" customHeight="1" x14ac:dyDescent="0.3">
      <c r="A989" s="23" t="s">
        <v>2149</v>
      </c>
      <c r="B989" s="23" t="s">
        <v>987</v>
      </c>
      <c r="C989" s="23" t="s">
        <v>988</v>
      </c>
      <c r="D989" s="24">
        <v>1.238E-2</v>
      </c>
      <c r="E989" s="26">
        <f>단가대비표!O150</f>
        <v>0</v>
      </c>
      <c r="F989" s="29">
        <f t="shared" ref="F989:F994" si="151">TRUNC(E989*D989,1)</f>
        <v>0</v>
      </c>
      <c r="G989" s="26">
        <f>단가대비표!P150</f>
        <v>0</v>
      </c>
      <c r="H989" s="29">
        <f t="shared" ref="H989:H994" si="152">TRUNC(G989*D989,1)</f>
        <v>0</v>
      </c>
      <c r="I989" s="26">
        <f>단가대비표!V150</f>
        <v>0</v>
      </c>
      <c r="J989" s="29">
        <f t="shared" ref="J989:J994" si="153">TRUNC(I989*D989,1)</f>
        <v>0</v>
      </c>
      <c r="K989" s="26">
        <f t="shared" ref="K989:L994" si="154">TRUNC(E989+G989+I989,1)</f>
        <v>0</v>
      </c>
      <c r="L989" s="29">
        <f t="shared" si="154"/>
        <v>0</v>
      </c>
      <c r="M989" s="23" t="s">
        <v>2150</v>
      </c>
      <c r="N989" s="2" t="s">
        <v>1580</v>
      </c>
      <c r="O989" s="2" t="s">
        <v>2151</v>
      </c>
      <c r="P989" s="2" t="s">
        <v>66</v>
      </c>
      <c r="Q989" s="2" t="s">
        <v>66</v>
      </c>
      <c r="R989" s="2" t="s">
        <v>65</v>
      </c>
      <c r="S989" s="3"/>
      <c r="T989" s="3"/>
      <c r="U989" s="3"/>
      <c r="V989" s="3">
        <v>1</v>
      </c>
      <c r="W989" s="3">
        <v>2</v>
      </c>
      <c r="X989" s="3"/>
      <c r="Y989" s="3"/>
      <c r="Z989" s="3"/>
      <c r="AA989" s="3"/>
      <c r="AB989" s="3"/>
      <c r="AC989" s="3"/>
      <c r="AD989" s="3"/>
      <c r="AE989" s="3"/>
      <c r="AF989" s="3"/>
      <c r="AG989" s="3"/>
      <c r="AH989" s="3"/>
      <c r="AI989" s="3"/>
      <c r="AJ989" s="3"/>
      <c r="AK989" s="3"/>
      <c r="AL989" s="3"/>
      <c r="AM989" s="3"/>
      <c r="AN989" s="3"/>
      <c r="AO989" s="3"/>
      <c r="AP989" s="3"/>
      <c r="AQ989" s="3"/>
      <c r="AR989" s="3"/>
      <c r="AS989" s="3"/>
      <c r="AT989" s="3"/>
      <c r="AU989" s="3"/>
      <c r="AV989" s="2" t="s">
        <v>52</v>
      </c>
      <c r="AW989" s="2" t="s">
        <v>2322</v>
      </c>
      <c r="AX989" s="2" t="s">
        <v>52</v>
      </c>
      <c r="AY989" s="2" t="s">
        <v>52</v>
      </c>
      <c r="AZ989" s="2" t="s">
        <v>52</v>
      </c>
    </row>
    <row r="990" spans="1:52" ht="30" customHeight="1" x14ac:dyDescent="0.3">
      <c r="A990" s="23" t="s">
        <v>2101</v>
      </c>
      <c r="B990" s="23" t="s">
        <v>987</v>
      </c>
      <c r="C990" s="23" t="s">
        <v>988</v>
      </c>
      <c r="D990" s="24">
        <v>3.3800000000000002E-3</v>
      </c>
      <c r="E990" s="26">
        <f>단가대비표!O151</f>
        <v>0</v>
      </c>
      <c r="F990" s="29">
        <f t="shared" si="151"/>
        <v>0</v>
      </c>
      <c r="G990" s="26">
        <f>단가대비표!P151</f>
        <v>0</v>
      </c>
      <c r="H990" s="29">
        <f t="shared" si="152"/>
        <v>0</v>
      </c>
      <c r="I990" s="26">
        <f>단가대비표!V151</f>
        <v>0</v>
      </c>
      <c r="J990" s="29">
        <f t="shared" si="153"/>
        <v>0</v>
      </c>
      <c r="K990" s="26">
        <f t="shared" si="154"/>
        <v>0</v>
      </c>
      <c r="L990" s="29">
        <f t="shared" si="154"/>
        <v>0</v>
      </c>
      <c r="M990" s="23" t="s">
        <v>2102</v>
      </c>
      <c r="N990" s="2" t="s">
        <v>1580</v>
      </c>
      <c r="O990" s="2" t="s">
        <v>2103</v>
      </c>
      <c r="P990" s="2" t="s">
        <v>66</v>
      </c>
      <c r="Q990" s="2" t="s">
        <v>66</v>
      </c>
      <c r="R990" s="2" t="s">
        <v>65</v>
      </c>
      <c r="S990" s="3"/>
      <c r="T990" s="3"/>
      <c r="U990" s="3"/>
      <c r="V990" s="3">
        <v>1</v>
      </c>
      <c r="W990" s="3">
        <v>2</v>
      </c>
      <c r="X990" s="3"/>
      <c r="Y990" s="3"/>
      <c r="Z990" s="3"/>
      <c r="AA990" s="3"/>
      <c r="AB990" s="3"/>
      <c r="AC990" s="3"/>
      <c r="AD990" s="3"/>
      <c r="AE990" s="3"/>
      <c r="AF990" s="3"/>
      <c r="AG990" s="3"/>
      <c r="AH990" s="3"/>
      <c r="AI990" s="3"/>
      <c r="AJ990" s="3"/>
      <c r="AK990" s="3"/>
      <c r="AL990" s="3"/>
      <c r="AM990" s="3"/>
      <c r="AN990" s="3"/>
      <c r="AO990" s="3"/>
      <c r="AP990" s="3"/>
      <c r="AQ990" s="3"/>
      <c r="AR990" s="3"/>
      <c r="AS990" s="3"/>
      <c r="AT990" s="3"/>
      <c r="AU990" s="3"/>
      <c r="AV990" s="2" t="s">
        <v>52</v>
      </c>
      <c r="AW990" s="2" t="s">
        <v>2323</v>
      </c>
      <c r="AX990" s="2" t="s">
        <v>52</v>
      </c>
      <c r="AY990" s="2" t="s">
        <v>52</v>
      </c>
      <c r="AZ990" s="2" t="s">
        <v>52</v>
      </c>
    </row>
    <row r="991" spans="1:52" ht="30" customHeight="1" x14ac:dyDescent="0.3">
      <c r="A991" s="23" t="s">
        <v>2017</v>
      </c>
      <c r="B991" s="23" t="s">
        <v>987</v>
      </c>
      <c r="C991" s="23" t="s">
        <v>988</v>
      </c>
      <c r="D991" s="24">
        <v>4.4999999999999997E-3</v>
      </c>
      <c r="E991" s="26">
        <f>단가대비표!O148</f>
        <v>0</v>
      </c>
      <c r="F991" s="29">
        <f t="shared" si="151"/>
        <v>0</v>
      </c>
      <c r="G991" s="26">
        <f>단가대비표!P148</f>
        <v>0</v>
      </c>
      <c r="H991" s="29">
        <f t="shared" si="152"/>
        <v>0</v>
      </c>
      <c r="I991" s="26">
        <f>단가대비표!V148</f>
        <v>0</v>
      </c>
      <c r="J991" s="29">
        <f t="shared" si="153"/>
        <v>0</v>
      </c>
      <c r="K991" s="26">
        <f t="shared" si="154"/>
        <v>0</v>
      </c>
      <c r="L991" s="29">
        <f t="shared" si="154"/>
        <v>0</v>
      </c>
      <c r="M991" s="23" t="s">
        <v>2018</v>
      </c>
      <c r="N991" s="2" t="s">
        <v>1580</v>
      </c>
      <c r="O991" s="2" t="s">
        <v>2019</v>
      </c>
      <c r="P991" s="2" t="s">
        <v>66</v>
      </c>
      <c r="Q991" s="2" t="s">
        <v>66</v>
      </c>
      <c r="R991" s="2" t="s">
        <v>65</v>
      </c>
      <c r="S991" s="3"/>
      <c r="T991" s="3"/>
      <c r="U991" s="3"/>
      <c r="V991" s="3">
        <v>1</v>
      </c>
      <c r="W991" s="3">
        <v>2</v>
      </c>
      <c r="X991" s="3"/>
      <c r="Y991" s="3"/>
      <c r="Z991" s="3"/>
      <c r="AA991" s="3"/>
      <c r="AB991" s="3"/>
      <c r="AC991" s="3"/>
      <c r="AD991" s="3"/>
      <c r="AE991" s="3"/>
      <c r="AF991" s="3"/>
      <c r="AG991" s="3"/>
      <c r="AH991" s="3"/>
      <c r="AI991" s="3"/>
      <c r="AJ991" s="3"/>
      <c r="AK991" s="3"/>
      <c r="AL991" s="3"/>
      <c r="AM991" s="3"/>
      <c r="AN991" s="3"/>
      <c r="AO991" s="3"/>
      <c r="AP991" s="3"/>
      <c r="AQ991" s="3"/>
      <c r="AR991" s="3"/>
      <c r="AS991" s="3"/>
      <c r="AT991" s="3"/>
      <c r="AU991" s="3"/>
      <c r="AV991" s="2" t="s">
        <v>52</v>
      </c>
      <c r="AW991" s="2" t="s">
        <v>2324</v>
      </c>
      <c r="AX991" s="2" t="s">
        <v>52</v>
      </c>
      <c r="AY991" s="2" t="s">
        <v>52</v>
      </c>
      <c r="AZ991" s="2" t="s">
        <v>52</v>
      </c>
    </row>
    <row r="992" spans="1:52" ht="30" customHeight="1" x14ac:dyDescent="0.3">
      <c r="A992" s="23" t="s">
        <v>992</v>
      </c>
      <c r="B992" s="23" t="s">
        <v>987</v>
      </c>
      <c r="C992" s="23" t="s">
        <v>988</v>
      </c>
      <c r="D992" s="24">
        <v>2.2499999999999998E-3</v>
      </c>
      <c r="E992" s="26">
        <f>단가대비표!O147</f>
        <v>0</v>
      </c>
      <c r="F992" s="29">
        <f t="shared" si="151"/>
        <v>0</v>
      </c>
      <c r="G992" s="26">
        <f>단가대비표!P147</f>
        <v>0</v>
      </c>
      <c r="H992" s="29">
        <f t="shared" si="152"/>
        <v>0</v>
      </c>
      <c r="I992" s="26">
        <f>단가대비표!V147</f>
        <v>0</v>
      </c>
      <c r="J992" s="29">
        <f t="shared" si="153"/>
        <v>0</v>
      </c>
      <c r="K992" s="26">
        <f t="shared" si="154"/>
        <v>0</v>
      </c>
      <c r="L992" s="29">
        <f t="shared" si="154"/>
        <v>0</v>
      </c>
      <c r="M992" s="23" t="s">
        <v>993</v>
      </c>
      <c r="N992" s="2" t="s">
        <v>1580</v>
      </c>
      <c r="O992" s="2" t="s">
        <v>994</v>
      </c>
      <c r="P992" s="2" t="s">
        <v>66</v>
      </c>
      <c r="Q992" s="2" t="s">
        <v>66</v>
      </c>
      <c r="R992" s="2" t="s">
        <v>65</v>
      </c>
      <c r="S992" s="3"/>
      <c r="T992" s="3"/>
      <c r="U992" s="3"/>
      <c r="V992" s="3">
        <v>1</v>
      </c>
      <c r="W992" s="3">
        <v>2</v>
      </c>
      <c r="X992" s="3"/>
      <c r="Y992" s="3"/>
      <c r="Z992" s="3"/>
      <c r="AA992" s="3"/>
      <c r="AB992" s="3"/>
      <c r="AC992" s="3"/>
      <c r="AD992" s="3"/>
      <c r="AE992" s="3"/>
      <c r="AF992" s="3"/>
      <c r="AG992" s="3"/>
      <c r="AH992" s="3"/>
      <c r="AI992" s="3"/>
      <c r="AJ992" s="3"/>
      <c r="AK992" s="3"/>
      <c r="AL992" s="3"/>
      <c r="AM992" s="3"/>
      <c r="AN992" s="3"/>
      <c r="AO992" s="3"/>
      <c r="AP992" s="3"/>
      <c r="AQ992" s="3"/>
      <c r="AR992" s="3"/>
      <c r="AS992" s="3"/>
      <c r="AT992" s="3"/>
      <c r="AU992" s="3"/>
      <c r="AV992" s="2" t="s">
        <v>52</v>
      </c>
      <c r="AW992" s="2" t="s">
        <v>2325</v>
      </c>
      <c r="AX992" s="2" t="s">
        <v>52</v>
      </c>
      <c r="AY992" s="2" t="s">
        <v>52</v>
      </c>
      <c r="AZ992" s="2" t="s">
        <v>52</v>
      </c>
    </row>
    <row r="993" spans="1:52" ht="30" customHeight="1" x14ac:dyDescent="0.3">
      <c r="A993" s="23" t="s">
        <v>1557</v>
      </c>
      <c r="B993" s="23" t="s">
        <v>2021</v>
      </c>
      <c r="C993" s="23" t="s">
        <v>949</v>
      </c>
      <c r="D993" s="24">
        <v>1</v>
      </c>
      <c r="E993" s="26">
        <v>0</v>
      </c>
      <c r="F993" s="29">
        <f t="shared" si="151"/>
        <v>0</v>
      </c>
      <c r="G993" s="26">
        <v>0</v>
      </c>
      <c r="H993" s="29">
        <f t="shared" si="152"/>
        <v>0</v>
      </c>
      <c r="I993" s="26">
        <f>TRUNC(SUMIF(V989:V994, RIGHTB(O993, 1), H989:H994)*U993, 2)</f>
        <v>0</v>
      </c>
      <c r="J993" s="29">
        <f t="shared" si="153"/>
        <v>0</v>
      </c>
      <c r="K993" s="26">
        <f t="shared" si="154"/>
        <v>0</v>
      </c>
      <c r="L993" s="29">
        <f t="shared" si="154"/>
        <v>0</v>
      </c>
      <c r="M993" s="23" t="s">
        <v>52</v>
      </c>
      <c r="N993" s="2" t="s">
        <v>1580</v>
      </c>
      <c r="O993" s="2" t="s">
        <v>1360</v>
      </c>
      <c r="P993" s="2" t="s">
        <v>66</v>
      </c>
      <c r="Q993" s="2" t="s">
        <v>66</v>
      </c>
      <c r="R993" s="2" t="s">
        <v>66</v>
      </c>
      <c r="S993" s="3">
        <v>1</v>
      </c>
      <c r="T993" s="3">
        <v>2</v>
      </c>
      <c r="U993" s="3">
        <v>0.05</v>
      </c>
      <c r="V993" s="3"/>
      <c r="W993" s="3"/>
      <c r="X993" s="3"/>
      <c r="Y993" s="3"/>
      <c r="Z993" s="3"/>
      <c r="AA993" s="3"/>
      <c r="AB993" s="3"/>
      <c r="AC993" s="3"/>
      <c r="AD993" s="3"/>
      <c r="AE993" s="3"/>
      <c r="AF993" s="3"/>
      <c r="AG993" s="3"/>
      <c r="AH993" s="3"/>
      <c r="AI993" s="3"/>
      <c r="AJ993" s="3"/>
      <c r="AK993" s="3"/>
      <c r="AL993" s="3"/>
      <c r="AM993" s="3"/>
      <c r="AN993" s="3"/>
      <c r="AO993" s="3"/>
      <c r="AP993" s="3"/>
      <c r="AQ993" s="3"/>
      <c r="AR993" s="3"/>
      <c r="AS993" s="3"/>
      <c r="AT993" s="3"/>
      <c r="AU993" s="3"/>
      <c r="AV993" s="2" t="s">
        <v>52</v>
      </c>
      <c r="AW993" s="2" t="s">
        <v>2326</v>
      </c>
      <c r="AX993" s="2" t="s">
        <v>52</v>
      </c>
      <c r="AY993" s="2" t="s">
        <v>52</v>
      </c>
      <c r="AZ993" s="2" t="s">
        <v>52</v>
      </c>
    </row>
    <row r="994" spans="1:52" ht="30" customHeight="1" x14ac:dyDescent="0.3">
      <c r="A994" s="23" t="s">
        <v>1394</v>
      </c>
      <c r="B994" s="23" t="s">
        <v>1558</v>
      </c>
      <c r="C994" s="23" t="s">
        <v>949</v>
      </c>
      <c r="D994" s="24">
        <v>1</v>
      </c>
      <c r="E994" s="26">
        <f>TRUNC(SUMIF(W989:W994, RIGHTB(O994, 1), H989:H994)*U994, 2)</f>
        <v>0</v>
      </c>
      <c r="F994" s="29">
        <f t="shared" si="151"/>
        <v>0</v>
      </c>
      <c r="G994" s="26">
        <v>0</v>
      </c>
      <c r="H994" s="29">
        <f t="shared" si="152"/>
        <v>0</v>
      </c>
      <c r="I994" s="26">
        <v>0</v>
      </c>
      <c r="J994" s="29">
        <f t="shared" si="153"/>
        <v>0</v>
      </c>
      <c r="K994" s="26">
        <f t="shared" si="154"/>
        <v>0</v>
      </c>
      <c r="L994" s="29">
        <f t="shared" si="154"/>
        <v>0</v>
      </c>
      <c r="M994" s="23" t="s">
        <v>52</v>
      </c>
      <c r="N994" s="2" t="s">
        <v>1580</v>
      </c>
      <c r="O994" s="2" t="s">
        <v>1396</v>
      </c>
      <c r="P994" s="2" t="s">
        <v>66</v>
      </c>
      <c r="Q994" s="2" t="s">
        <v>66</v>
      </c>
      <c r="R994" s="2" t="s">
        <v>66</v>
      </c>
      <c r="S994" s="3">
        <v>1</v>
      </c>
      <c r="T994" s="3">
        <v>0</v>
      </c>
      <c r="U994" s="3">
        <v>0.03</v>
      </c>
      <c r="V994" s="3"/>
      <c r="W994" s="3"/>
      <c r="X994" s="3"/>
      <c r="Y994" s="3"/>
      <c r="Z994" s="3"/>
      <c r="AA994" s="3"/>
      <c r="AB994" s="3"/>
      <c r="AC994" s="3"/>
      <c r="AD994" s="3"/>
      <c r="AE994" s="3"/>
      <c r="AF994" s="3"/>
      <c r="AG994" s="3"/>
      <c r="AH994" s="3"/>
      <c r="AI994" s="3"/>
      <c r="AJ994" s="3"/>
      <c r="AK994" s="3"/>
      <c r="AL994" s="3"/>
      <c r="AM994" s="3"/>
      <c r="AN994" s="3"/>
      <c r="AO994" s="3"/>
      <c r="AP994" s="3"/>
      <c r="AQ994" s="3"/>
      <c r="AR994" s="3"/>
      <c r="AS994" s="3"/>
      <c r="AT994" s="3"/>
      <c r="AU994" s="3"/>
      <c r="AV994" s="2" t="s">
        <v>52</v>
      </c>
      <c r="AW994" s="2" t="s">
        <v>2327</v>
      </c>
      <c r="AX994" s="2" t="s">
        <v>52</v>
      </c>
      <c r="AY994" s="2" t="s">
        <v>52</v>
      </c>
      <c r="AZ994" s="2" t="s">
        <v>52</v>
      </c>
    </row>
    <row r="995" spans="1:52" ht="30" customHeight="1" x14ac:dyDescent="0.3">
      <c r="A995" s="23" t="s">
        <v>979</v>
      </c>
      <c r="B995" s="23" t="s">
        <v>52</v>
      </c>
      <c r="C995" s="23" t="s">
        <v>52</v>
      </c>
      <c r="D995" s="24"/>
      <c r="E995" s="26"/>
      <c r="F995" s="29">
        <f>TRUNC(SUMIF(N989:N994, N988, F989:F994),0)</f>
        <v>0</v>
      </c>
      <c r="G995" s="26"/>
      <c r="H995" s="29">
        <f>TRUNC(SUMIF(N989:N994, N988, H989:H994),0)</f>
        <v>0</v>
      </c>
      <c r="I995" s="26"/>
      <c r="J995" s="29">
        <f>TRUNC(SUMIF(N989:N994, N988, J989:J994),0)</f>
        <v>0</v>
      </c>
      <c r="K995" s="26"/>
      <c r="L995" s="29">
        <f>F995+H995+J995</f>
        <v>0</v>
      </c>
      <c r="M995" s="23" t="s">
        <v>52</v>
      </c>
      <c r="N995" s="2" t="s">
        <v>97</v>
      </c>
      <c r="O995" s="2" t="s">
        <v>97</v>
      </c>
      <c r="P995" s="2" t="s">
        <v>52</v>
      </c>
      <c r="Q995" s="2" t="s">
        <v>52</v>
      </c>
      <c r="R995" s="2" t="s">
        <v>52</v>
      </c>
      <c r="S995" s="3"/>
      <c r="T995" s="3"/>
      <c r="U995" s="3"/>
      <c r="V995" s="3"/>
      <c r="W995" s="3"/>
      <c r="X995" s="3"/>
      <c r="Y995" s="3"/>
      <c r="Z995" s="3"/>
      <c r="AA995" s="3"/>
      <c r="AB995" s="3"/>
      <c r="AC995" s="3"/>
      <c r="AD995" s="3"/>
      <c r="AE995" s="3"/>
      <c r="AF995" s="3"/>
      <c r="AG995" s="3"/>
      <c r="AH995" s="3"/>
      <c r="AI995" s="3"/>
      <c r="AJ995" s="3"/>
      <c r="AK995" s="3"/>
      <c r="AL995" s="3"/>
      <c r="AM995" s="3"/>
      <c r="AN995" s="3"/>
      <c r="AO995" s="3"/>
      <c r="AP995" s="3"/>
      <c r="AQ995" s="3"/>
      <c r="AR995" s="3"/>
      <c r="AS995" s="3"/>
      <c r="AT995" s="3"/>
      <c r="AU995" s="3"/>
      <c r="AV995" s="2" t="s">
        <v>52</v>
      </c>
      <c r="AW995" s="2" t="s">
        <v>52</v>
      </c>
      <c r="AX995" s="2" t="s">
        <v>52</v>
      </c>
      <c r="AY995" s="2" t="s">
        <v>52</v>
      </c>
      <c r="AZ995" s="2" t="s">
        <v>52</v>
      </c>
    </row>
    <row r="996" spans="1:52" ht="30" customHeight="1" x14ac:dyDescent="0.3">
      <c r="A996" s="24"/>
      <c r="B996" s="24"/>
      <c r="C996" s="24"/>
      <c r="D996" s="24"/>
      <c r="E996" s="26"/>
      <c r="F996" s="29"/>
      <c r="G996" s="26"/>
      <c r="H996" s="29"/>
      <c r="I996" s="26"/>
      <c r="J996" s="29"/>
      <c r="K996" s="26"/>
      <c r="L996" s="29"/>
      <c r="M996" s="24"/>
    </row>
    <row r="997" spans="1:52" ht="30" customHeight="1" x14ac:dyDescent="0.3">
      <c r="A997" s="20" t="s">
        <v>2328</v>
      </c>
      <c r="B997" s="21"/>
      <c r="C997" s="21"/>
      <c r="D997" s="21"/>
      <c r="E997" s="25"/>
      <c r="F997" s="28"/>
      <c r="G997" s="25"/>
      <c r="H997" s="28"/>
      <c r="I997" s="25"/>
      <c r="J997" s="28"/>
      <c r="K997" s="25"/>
      <c r="L997" s="28"/>
      <c r="M997" s="22"/>
      <c r="N997" s="1" t="s">
        <v>1590</v>
      </c>
    </row>
    <row r="998" spans="1:52" ht="30" customHeight="1" x14ac:dyDescent="0.3">
      <c r="A998" s="23" t="s">
        <v>2330</v>
      </c>
      <c r="B998" s="23" t="s">
        <v>2331</v>
      </c>
      <c r="C998" s="23" t="s">
        <v>70</v>
      </c>
      <c r="D998" s="24">
        <v>1</v>
      </c>
      <c r="E998" s="26">
        <f>일위대가목록!E172</f>
        <v>0</v>
      </c>
      <c r="F998" s="29">
        <f>TRUNC(E998*D998,1)</f>
        <v>0</v>
      </c>
      <c r="G998" s="26">
        <f>일위대가목록!F172</f>
        <v>0</v>
      </c>
      <c r="H998" s="29">
        <f>TRUNC(G998*D998,1)</f>
        <v>0</v>
      </c>
      <c r="I998" s="26">
        <f>일위대가목록!G172</f>
        <v>0</v>
      </c>
      <c r="J998" s="29">
        <f>TRUNC(I998*D998,1)</f>
        <v>0</v>
      </c>
      <c r="K998" s="26">
        <f>TRUNC(E998+G998+I998,1)</f>
        <v>0</v>
      </c>
      <c r="L998" s="29">
        <f>TRUNC(F998+H998+J998,1)</f>
        <v>0</v>
      </c>
      <c r="M998" s="23" t="s">
        <v>2332</v>
      </c>
      <c r="N998" s="2" t="s">
        <v>1590</v>
      </c>
      <c r="O998" s="2" t="s">
        <v>2333</v>
      </c>
      <c r="P998" s="2" t="s">
        <v>65</v>
      </c>
      <c r="Q998" s="2" t="s">
        <v>66</v>
      </c>
      <c r="R998" s="2" t="s">
        <v>66</v>
      </c>
      <c r="S998" s="3"/>
      <c r="T998" s="3"/>
      <c r="U998" s="3"/>
      <c r="V998" s="3"/>
      <c r="W998" s="3"/>
      <c r="X998" s="3"/>
      <c r="Y998" s="3"/>
      <c r="Z998" s="3"/>
      <c r="AA998" s="3"/>
      <c r="AB998" s="3"/>
      <c r="AC998" s="3"/>
      <c r="AD998" s="3"/>
      <c r="AE998" s="3"/>
      <c r="AF998" s="3"/>
      <c r="AG998" s="3"/>
      <c r="AH998" s="3"/>
      <c r="AI998" s="3"/>
      <c r="AJ998" s="3"/>
      <c r="AK998" s="3"/>
      <c r="AL998" s="3"/>
      <c r="AM998" s="3"/>
      <c r="AN998" s="3"/>
      <c r="AO998" s="3"/>
      <c r="AP998" s="3"/>
      <c r="AQ998" s="3"/>
      <c r="AR998" s="3"/>
      <c r="AS998" s="3"/>
      <c r="AT998" s="3"/>
      <c r="AU998" s="3"/>
      <c r="AV998" s="2" t="s">
        <v>52</v>
      </c>
      <c r="AW998" s="2" t="s">
        <v>2334</v>
      </c>
      <c r="AX998" s="2" t="s">
        <v>52</v>
      </c>
      <c r="AY998" s="2" t="s">
        <v>52</v>
      </c>
      <c r="AZ998" s="2" t="s">
        <v>52</v>
      </c>
    </row>
    <row r="999" spans="1:52" ht="30" customHeight="1" x14ac:dyDescent="0.3">
      <c r="A999" s="23" t="s">
        <v>1587</v>
      </c>
      <c r="B999" s="23" t="s">
        <v>2335</v>
      </c>
      <c r="C999" s="23" t="s">
        <v>70</v>
      </c>
      <c r="D999" s="24">
        <v>1</v>
      </c>
      <c r="E999" s="26">
        <f>일위대가목록!E173</f>
        <v>0</v>
      </c>
      <c r="F999" s="29">
        <f>TRUNC(E999*D999,1)</f>
        <v>0</v>
      </c>
      <c r="G999" s="26">
        <f>일위대가목록!F173</f>
        <v>0</v>
      </c>
      <c r="H999" s="29">
        <f>TRUNC(G999*D999,1)</f>
        <v>0</v>
      </c>
      <c r="I999" s="26">
        <f>일위대가목록!G173</f>
        <v>0</v>
      </c>
      <c r="J999" s="29">
        <f>TRUNC(I999*D999,1)</f>
        <v>0</v>
      </c>
      <c r="K999" s="26">
        <f>TRUNC(E999+G999+I999,1)</f>
        <v>0</v>
      </c>
      <c r="L999" s="29">
        <f>TRUNC(F999+H999+J999,1)</f>
        <v>0</v>
      </c>
      <c r="M999" s="23" t="s">
        <v>2336</v>
      </c>
      <c r="N999" s="2" t="s">
        <v>1590</v>
      </c>
      <c r="O999" s="2" t="s">
        <v>2337</v>
      </c>
      <c r="P999" s="2" t="s">
        <v>65</v>
      </c>
      <c r="Q999" s="2" t="s">
        <v>66</v>
      </c>
      <c r="R999" s="2" t="s">
        <v>66</v>
      </c>
      <c r="S999" s="3"/>
      <c r="T999" s="3"/>
      <c r="U999" s="3"/>
      <c r="V999" s="3"/>
      <c r="W999" s="3"/>
      <c r="X999" s="3"/>
      <c r="Y999" s="3"/>
      <c r="Z999" s="3"/>
      <c r="AA999" s="3"/>
      <c r="AB999" s="3"/>
      <c r="AC999" s="3"/>
      <c r="AD999" s="3"/>
      <c r="AE999" s="3"/>
      <c r="AF999" s="3"/>
      <c r="AG999" s="3"/>
      <c r="AH999" s="3"/>
      <c r="AI999" s="3"/>
      <c r="AJ999" s="3"/>
      <c r="AK999" s="3"/>
      <c r="AL999" s="3"/>
      <c r="AM999" s="3"/>
      <c r="AN999" s="3"/>
      <c r="AO999" s="3"/>
      <c r="AP999" s="3"/>
      <c r="AQ999" s="3"/>
      <c r="AR999" s="3"/>
      <c r="AS999" s="3"/>
      <c r="AT999" s="3"/>
      <c r="AU999" s="3"/>
      <c r="AV999" s="2" t="s">
        <v>52</v>
      </c>
      <c r="AW999" s="2" t="s">
        <v>2338</v>
      </c>
      <c r="AX999" s="2" t="s">
        <v>52</v>
      </c>
      <c r="AY999" s="2" t="s">
        <v>52</v>
      </c>
      <c r="AZ999" s="2" t="s">
        <v>52</v>
      </c>
    </row>
    <row r="1000" spans="1:52" ht="30" customHeight="1" x14ac:dyDescent="0.3">
      <c r="A1000" s="23" t="s">
        <v>979</v>
      </c>
      <c r="B1000" s="23" t="s">
        <v>52</v>
      </c>
      <c r="C1000" s="23" t="s">
        <v>52</v>
      </c>
      <c r="D1000" s="24"/>
      <c r="E1000" s="26"/>
      <c r="F1000" s="29">
        <f>TRUNC(SUMIF(N998:N999, N997, F998:F999),0)</f>
        <v>0</v>
      </c>
      <c r="G1000" s="26"/>
      <c r="H1000" s="29">
        <f>TRUNC(SUMIF(N998:N999, N997, H998:H999),0)</f>
        <v>0</v>
      </c>
      <c r="I1000" s="26"/>
      <c r="J1000" s="29">
        <f>TRUNC(SUMIF(N998:N999, N997, J998:J999),0)</f>
        <v>0</v>
      </c>
      <c r="K1000" s="26"/>
      <c r="L1000" s="29">
        <f>F1000+H1000+J1000</f>
        <v>0</v>
      </c>
      <c r="M1000" s="23" t="s">
        <v>52</v>
      </c>
      <c r="N1000" s="2" t="s">
        <v>97</v>
      </c>
      <c r="O1000" s="2" t="s">
        <v>97</v>
      </c>
      <c r="P1000" s="2" t="s">
        <v>52</v>
      </c>
      <c r="Q1000" s="2" t="s">
        <v>52</v>
      </c>
      <c r="R1000" s="2" t="s">
        <v>52</v>
      </c>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c r="AR1000" s="3"/>
      <c r="AS1000" s="3"/>
      <c r="AT1000" s="3"/>
      <c r="AU1000" s="3"/>
      <c r="AV1000" s="2" t="s">
        <v>52</v>
      </c>
      <c r="AW1000" s="2" t="s">
        <v>52</v>
      </c>
      <c r="AX1000" s="2" t="s">
        <v>52</v>
      </c>
      <c r="AY1000" s="2" t="s">
        <v>52</v>
      </c>
      <c r="AZ1000" s="2" t="s">
        <v>52</v>
      </c>
    </row>
    <row r="1001" spans="1:52" ht="30" customHeight="1" x14ac:dyDescent="0.3">
      <c r="A1001" s="24"/>
      <c r="B1001" s="24"/>
      <c r="C1001" s="24"/>
      <c r="D1001" s="24"/>
      <c r="E1001" s="26"/>
      <c r="F1001" s="29"/>
      <c r="G1001" s="26"/>
      <c r="H1001" s="29"/>
      <c r="I1001" s="26"/>
      <c r="J1001" s="29"/>
      <c r="K1001" s="26"/>
      <c r="L1001" s="29"/>
      <c r="M1001" s="24"/>
    </row>
    <row r="1002" spans="1:52" ht="30" customHeight="1" x14ac:dyDescent="0.3">
      <c r="A1002" s="20" t="s">
        <v>2339</v>
      </c>
      <c r="B1002" s="21"/>
      <c r="C1002" s="21"/>
      <c r="D1002" s="21"/>
      <c r="E1002" s="25"/>
      <c r="F1002" s="28"/>
      <c r="G1002" s="25"/>
      <c r="H1002" s="28"/>
      <c r="I1002" s="25"/>
      <c r="J1002" s="28"/>
      <c r="K1002" s="25"/>
      <c r="L1002" s="28"/>
      <c r="M1002" s="22"/>
      <c r="N1002" s="1" t="s">
        <v>2333</v>
      </c>
    </row>
    <row r="1003" spans="1:52" ht="30" customHeight="1" x14ac:dyDescent="0.3">
      <c r="A1003" s="23" t="s">
        <v>2340</v>
      </c>
      <c r="B1003" s="23" t="s">
        <v>2341</v>
      </c>
      <c r="C1003" s="23" t="s">
        <v>1190</v>
      </c>
      <c r="D1003" s="24">
        <v>0.16600000000000001</v>
      </c>
      <c r="E1003" s="26">
        <f>단가대비표!O107</f>
        <v>0</v>
      </c>
      <c r="F1003" s="29">
        <f>TRUNC(E1003*D1003,1)</f>
        <v>0</v>
      </c>
      <c r="G1003" s="26">
        <f>단가대비표!P107</f>
        <v>0</v>
      </c>
      <c r="H1003" s="29">
        <f>TRUNC(G1003*D1003,1)</f>
        <v>0</v>
      </c>
      <c r="I1003" s="26">
        <f>단가대비표!V107</f>
        <v>0</v>
      </c>
      <c r="J1003" s="29">
        <f>TRUNC(I1003*D1003,1)</f>
        <v>0</v>
      </c>
      <c r="K1003" s="26">
        <f>TRUNC(E1003+G1003+I1003,1)</f>
        <v>0</v>
      </c>
      <c r="L1003" s="29">
        <f>TRUNC(F1003+H1003+J1003,1)</f>
        <v>0</v>
      </c>
      <c r="M1003" s="23" t="s">
        <v>2342</v>
      </c>
      <c r="N1003" s="2" t="s">
        <v>2333</v>
      </c>
      <c r="O1003" s="2" t="s">
        <v>2343</v>
      </c>
      <c r="P1003" s="2" t="s">
        <v>66</v>
      </c>
      <c r="Q1003" s="2" t="s">
        <v>66</v>
      </c>
      <c r="R1003" s="2" t="s">
        <v>65</v>
      </c>
      <c r="S1003" s="3"/>
      <c r="T1003" s="3"/>
      <c r="U1003" s="3"/>
      <c r="V1003" s="3"/>
      <c r="W1003" s="3"/>
      <c r="X1003" s="3"/>
      <c r="Y1003" s="3"/>
      <c r="Z1003" s="3"/>
      <c r="AA1003" s="3"/>
      <c r="AB1003" s="3"/>
      <c r="AC1003" s="3"/>
      <c r="AD1003" s="3"/>
      <c r="AE1003" s="3"/>
      <c r="AF1003" s="3"/>
      <c r="AG1003" s="3"/>
      <c r="AH1003" s="3"/>
      <c r="AI1003" s="3"/>
      <c r="AJ1003" s="3"/>
      <c r="AK1003" s="3"/>
      <c r="AL1003" s="3"/>
      <c r="AM1003" s="3"/>
      <c r="AN1003" s="3"/>
      <c r="AO1003" s="3"/>
      <c r="AP1003" s="3"/>
      <c r="AQ1003" s="3"/>
      <c r="AR1003" s="3"/>
      <c r="AS1003" s="3"/>
      <c r="AT1003" s="3"/>
      <c r="AU1003" s="3"/>
      <c r="AV1003" s="2" t="s">
        <v>52</v>
      </c>
      <c r="AW1003" s="2" t="s">
        <v>2344</v>
      </c>
      <c r="AX1003" s="2" t="s">
        <v>52</v>
      </c>
      <c r="AY1003" s="2" t="s">
        <v>52</v>
      </c>
      <c r="AZ1003" s="2" t="s">
        <v>52</v>
      </c>
    </row>
    <row r="1004" spans="1:52" ht="30" customHeight="1" x14ac:dyDescent="0.3">
      <c r="A1004" s="23" t="s">
        <v>2176</v>
      </c>
      <c r="B1004" s="23" t="s">
        <v>2345</v>
      </c>
      <c r="C1004" s="23" t="s">
        <v>1190</v>
      </c>
      <c r="D1004" s="24">
        <v>8.0000000000000002E-3</v>
      </c>
      <c r="E1004" s="26">
        <f>단가대비표!O117</f>
        <v>0</v>
      </c>
      <c r="F1004" s="29">
        <f>TRUNC(E1004*D1004,1)</f>
        <v>0</v>
      </c>
      <c r="G1004" s="26">
        <f>단가대비표!P117</f>
        <v>0</v>
      </c>
      <c r="H1004" s="29">
        <f>TRUNC(G1004*D1004,1)</f>
        <v>0</v>
      </c>
      <c r="I1004" s="26">
        <f>단가대비표!V117</f>
        <v>0</v>
      </c>
      <c r="J1004" s="29">
        <f>TRUNC(I1004*D1004,1)</f>
        <v>0</v>
      </c>
      <c r="K1004" s="26">
        <f>TRUNC(E1004+G1004+I1004,1)</f>
        <v>0</v>
      </c>
      <c r="L1004" s="29">
        <f>TRUNC(F1004+H1004+J1004,1)</f>
        <v>0</v>
      </c>
      <c r="M1004" s="23" t="s">
        <v>2346</v>
      </c>
      <c r="N1004" s="2" t="s">
        <v>2333</v>
      </c>
      <c r="O1004" s="2" t="s">
        <v>2347</v>
      </c>
      <c r="P1004" s="2" t="s">
        <v>66</v>
      </c>
      <c r="Q1004" s="2" t="s">
        <v>66</v>
      </c>
      <c r="R1004" s="2" t="s">
        <v>65</v>
      </c>
      <c r="S1004" s="3"/>
      <c r="T1004" s="3"/>
      <c r="U1004" s="3"/>
      <c r="V1004" s="3"/>
      <c r="W1004" s="3"/>
      <c r="X1004" s="3"/>
      <c r="Y1004" s="3"/>
      <c r="Z1004" s="3"/>
      <c r="AA1004" s="3"/>
      <c r="AB1004" s="3"/>
      <c r="AC1004" s="3"/>
      <c r="AD1004" s="3"/>
      <c r="AE1004" s="3"/>
      <c r="AF1004" s="3"/>
      <c r="AG1004" s="3"/>
      <c r="AH1004" s="3"/>
      <c r="AI1004" s="3"/>
      <c r="AJ1004" s="3"/>
      <c r="AK1004" s="3"/>
      <c r="AL1004" s="3"/>
      <c r="AM1004" s="3"/>
      <c r="AN1004" s="3"/>
      <c r="AO1004" s="3"/>
      <c r="AP1004" s="3"/>
      <c r="AQ1004" s="3"/>
      <c r="AR1004" s="3"/>
      <c r="AS1004" s="3"/>
      <c r="AT1004" s="3"/>
      <c r="AU1004" s="3"/>
      <c r="AV1004" s="2" t="s">
        <v>52</v>
      </c>
      <c r="AW1004" s="2" t="s">
        <v>2348</v>
      </c>
      <c r="AX1004" s="2" t="s">
        <v>52</v>
      </c>
      <c r="AY1004" s="2" t="s">
        <v>52</v>
      </c>
      <c r="AZ1004" s="2" t="s">
        <v>52</v>
      </c>
    </row>
    <row r="1005" spans="1:52" ht="30" customHeight="1" x14ac:dyDescent="0.3">
      <c r="A1005" s="23" t="s">
        <v>979</v>
      </c>
      <c r="B1005" s="23" t="s">
        <v>52</v>
      </c>
      <c r="C1005" s="23" t="s">
        <v>52</v>
      </c>
      <c r="D1005" s="24"/>
      <c r="E1005" s="26"/>
      <c r="F1005" s="29">
        <f>TRUNC(SUMIF(N1003:N1004, N1002, F1003:F1004),0)</f>
        <v>0</v>
      </c>
      <c r="G1005" s="26"/>
      <c r="H1005" s="29">
        <f>TRUNC(SUMIF(N1003:N1004, N1002, H1003:H1004),0)</f>
        <v>0</v>
      </c>
      <c r="I1005" s="26"/>
      <c r="J1005" s="29">
        <f>TRUNC(SUMIF(N1003:N1004, N1002, J1003:J1004),0)</f>
        <v>0</v>
      </c>
      <c r="K1005" s="26"/>
      <c r="L1005" s="29">
        <f>F1005+H1005+J1005</f>
        <v>0</v>
      </c>
      <c r="M1005" s="23" t="s">
        <v>52</v>
      </c>
      <c r="N1005" s="2" t="s">
        <v>97</v>
      </c>
      <c r="O1005" s="2" t="s">
        <v>97</v>
      </c>
      <c r="P1005" s="2" t="s">
        <v>52</v>
      </c>
      <c r="Q1005" s="2" t="s">
        <v>52</v>
      </c>
      <c r="R1005" s="2" t="s">
        <v>52</v>
      </c>
      <c r="S1005" s="3"/>
      <c r="T1005" s="3"/>
      <c r="U1005" s="3"/>
      <c r="V1005" s="3"/>
      <c r="W1005" s="3"/>
      <c r="X1005" s="3"/>
      <c r="Y1005" s="3"/>
      <c r="Z1005" s="3"/>
      <c r="AA1005" s="3"/>
      <c r="AB1005" s="3"/>
      <c r="AC1005" s="3"/>
      <c r="AD1005" s="3"/>
      <c r="AE1005" s="3"/>
      <c r="AF1005" s="3"/>
      <c r="AG1005" s="3"/>
      <c r="AH1005" s="3"/>
      <c r="AI1005" s="3"/>
      <c r="AJ1005" s="3"/>
      <c r="AK1005" s="3"/>
      <c r="AL1005" s="3"/>
      <c r="AM1005" s="3"/>
      <c r="AN1005" s="3"/>
      <c r="AO1005" s="3"/>
      <c r="AP1005" s="3"/>
      <c r="AQ1005" s="3"/>
      <c r="AR1005" s="3"/>
      <c r="AS1005" s="3"/>
      <c r="AT1005" s="3"/>
      <c r="AU1005" s="3"/>
      <c r="AV1005" s="2" t="s">
        <v>52</v>
      </c>
      <c r="AW1005" s="2" t="s">
        <v>52</v>
      </c>
      <c r="AX1005" s="2" t="s">
        <v>52</v>
      </c>
      <c r="AY1005" s="2" t="s">
        <v>52</v>
      </c>
      <c r="AZ1005" s="2" t="s">
        <v>52</v>
      </c>
    </row>
    <row r="1006" spans="1:52" ht="30" customHeight="1" x14ac:dyDescent="0.3">
      <c r="A1006" s="24"/>
      <c r="B1006" s="24"/>
      <c r="C1006" s="24"/>
      <c r="D1006" s="24"/>
      <c r="E1006" s="26"/>
      <c r="F1006" s="29"/>
      <c r="G1006" s="26"/>
      <c r="H1006" s="29"/>
      <c r="I1006" s="26"/>
      <c r="J1006" s="29"/>
      <c r="K1006" s="26"/>
      <c r="L1006" s="29"/>
      <c r="M1006" s="24"/>
    </row>
    <row r="1007" spans="1:52" ht="30" customHeight="1" x14ac:dyDescent="0.3">
      <c r="A1007" s="20" t="s">
        <v>2349</v>
      </c>
      <c r="B1007" s="21"/>
      <c r="C1007" s="21"/>
      <c r="D1007" s="21"/>
      <c r="E1007" s="25"/>
      <c r="F1007" s="28"/>
      <c r="G1007" s="25"/>
      <c r="H1007" s="28"/>
      <c r="I1007" s="25"/>
      <c r="J1007" s="28"/>
      <c r="K1007" s="25"/>
      <c r="L1007" s="28"/>
      <c r="M1007" s="22"/>
      <c r="N1007" s="1" t="s">
        <v>2337</v>
      </c>
    </row>
    <row r="1008" spans="1:52" ht="30" customHeight="1" x14ac:dyDescent="0.3">
      <c r="A1008" s="23" t="s">
        <v>2182</v>
      </c>
      <c r="B1008" s="23" t="s">
        <v>987</v>
      </c>
      <c r="C1008" s="23" t="s">
        <v>988</v>
      </c>
      <c r="D1008" s="24">
        <v>0.02</v>
      </c>
      <c r="E1008" s="26">
        <f>단가대비표!O159</f>
        <v>0</v>
      </c>
      <c r="F1008" s="29">
        <f>TRUNC(E1008*D1008,1)</f>
        <v>0</v>
      </c>
      <c r="G1008" s="26">
        <f>단가대비표!P159</f>
        <v>0</v>
      </c>
      <c r="H1008" s="29">
        <f>TRUNC(G1008*D1008,1)</f>
        <v>0</v>
      </c>
      <c r="I1008" s="26">
        <f>단가대비표!V159</f>
        <v>0</v>
      </c>
      <c r="J1008" s="29">
        <f>TRUNC(I1008*D1008,1)</f>
        <v>0</v>
      </c>
      <c r="K1008" s="26">
        <f t="shared" ref="K1008:L1012" si="155">TRUNC(E1008+G1008+I1008,1)</f>
        <v>0</v>
      </c>
      <c r="L1008" s="29">
        <f t="shared" si="155"/>
        <v>0</v>
      </c>
      <c r="M1008" s="23" t="s">
        <v>2183</v>
      </c>
      <c r="N1008" s="2" t="s">
        <v>2337</v>
      </c>
      <c r="O1008" s="2" t="s">
        <v>2184</v>
      </c>
      <c r="P1008" s="2" t="s">
        <v>66</v>
      </c>
      <c r="Q1008" s="2" t="s">
        <v>66</v>
      </c>
      <c r="R1008" s="2" t="s">
        <v>65</v>
      </c>
      <c r="S1008" s="3"/>
      <c r="T1008" s="3"/>
      <c r="U1008" s="3"/>
      <c r="V1008" s="3">
        <v>1</v>
      </c>
      <c r="W1008" s="3"/>
      <c r="X1008" s="3"/>
      <c r="Y1008" s="3"/>
      <c r="Z1008" s="3"/>
      <c r="AA1008" s="3"/>
      <c r="AB1008" s="3"/>
      <c r="AC1008" s="3"/>
      <c r="AD1008" s="3"/>
      <c r="AE1008" s="3"/>
      <c r="AF1008" s="3"/>
      <c r="AG1008" s="3"/>
      <c r="AH1008" s="3"/>
      <c r="AI1008" s="3"/>
      <c r="AJ1008" s="3"/>
      <c r="AK1008" s="3"/>
      <c r="AL1008" s="3"/>
      <c r="AM1008" s="3"/>
      <c r="AN1008" s="3"/>
      <c r="AO1008" s="3"/>
      <c r="AP1008" s="3"/>
      <c r="AQ1008" s="3"/>
      <c r="AR1008" s="3"/>
      <c r="AS1008" s="3"/>
      <c r="AT1008" s="3"/>
      <c r="AU1008" s="3"/>
      <c r="AV1008" s="2" t="s">
        <v>52</v>
      </c>
      <c r="AW1008" s="2" t="s">
        <v>2350</v>
      </c>
      <c r="AX1008" s="2" t="s">
        <v>52</v>
      </c>
      <c r="AY1008" s="2" t="s">
        <v>52</v>
      </c>
      <c r="AZ1008" s="2" t="s">
        <v>52</v>
      </c>
    </row>
    <row r="1009" spans="1:52" ht="30" customHeight="1" x14ac:dyDescent="0.3">
      <c r="A1009" s="23" t="s">
        <v>992</v>
      </c>
      <c r="B1009" s="23" t="s">
        <v>987</v>
      </c>
      <c r="C1009" s="23" t="s">
        <v>988</v>
      </c>
      <c r="D1009" s="24">
        <v>4.0000000000000001E-3</v>
      </c>
      <c r="E1009" s="26">
        <f>단가대비표!O147</f>
        <v>0</v>
      </c>
      <c r="F1009" s="29">
        <f>TRUNC(E1009*D1009,1)</f>
        <v>0</v>
      </c>
      <c r="G1009" s="26">
        <f>단가대비표!P147</f>
        <v>0</v>
      </c>
      <c r="H1009" s="29">
        <f>TRUNC(G1009*D1009,1)</f>
        <v>0</v>
      </c>
      <c r="I1009" s="26">
        <f>단가대비표!V147</f>
        <v>0</v>
      </c>
      <c r="J1009" s="29">
        <f>TRUNC(I1009*D1009,1)</f>
        <v>0</v>
      </c>
      <c r="K1009" s="26">
        <f t="shared" si="155"/>
        <v>0</v>
      </c>
      <c r="L1009" s="29">
        <f t="shared" si="155"/>
        <v>0</v>
      </c>
      <c r="M1009" s="23" t="s">
        <v>993</v>
      </c>
      <c r="N1009" s="2" t="s">
        <v>2337</v>
      </c>
      <c r="O1009" s="2" t="s">
        <v>994</v>
      </c>
      <c r="P1009" s="2" t="s">
        <v>66</v>
      </c>
      <c r="Q1009" s="2" t="s">
        <v>66</v>
      </c>
      <c r="R1009" s="2" t="s">
        <v>65</v>
      </c>
      <c r="S1009" s="3"/>
      <c r="T1009" s="3"/>
      <c r="U1009" s="3"/>
      <c r="V1009" s="3">
        <v>1</v>
      </c>
      <c r="W1009" s="3"/>
      <c r="X1009" s="3"/>
      <c r="Y1009" s="3"/>
      <c r="Z1009" s="3"/>
      <c r="AA1009" s="3"/>
      <c r="AB1009" s="3"/>
      <c r="AC1009" s="3"/>
      <c r="AD1009" s="3"/>
      <c r="AE1009" s="3"/>
      <c r="AF1009" s="3"/>
      <c r="AG1009" s="3"/>
      <c r="AH1009" s="3"/>
      <c r="AI1009" s="3"/>
      <c r="AJ1009" s="3"/>
      <c r="AK1009" s="3"/>
      <c r="AL1009" s="3"/>
      <c r="AM1009" s="3"/>
      <c r="AN1009" s="3"/>
      <c r="AO1009" s="3"/>
      <c r="AP1009" s="3"/>
      <c r="AQ1009" s="3"/>
      <c r="AR1009" s="3"/>
      <c r="AS1009" s="3"/>
      <c r="AT1009" s="3"/>
      <c r="AU1009" s="3"/>
      <c r="AV1009" s="2" t="s">
        <v>52</v>
      </c>
      <c r="AW1009" s="2" t="s">
        <v>2351</v>
      </c>
      <c r="AX1009" s="2" t="s">
        <v>52</v>
      </c>
      <c r="AY1009" s="2" t="s">
        <v>52</v>
      </c>
      <c r="AZ1009" s="2" t="s">
        <v>52</v>
      </c>
    </row>
    <row r="1010" spans="1:52" ht="30" customHeight="1" x14ac:dyDescent="0.3">
      <c r="A1010" s="23" t="s">
        <v>2182</v>
      </c>
      <c r="B1010" s="23" t="s">
        <v>987</v>
      </c>
      <c r="C1010" s="23" t="s">
        <v>988</v>
      </c>
      <c r="D1010" s="24">
        <v>0.02</v>
      </c>
      <c r="E1010" s="26">
        <f>단가대비표!O159</f>
        <v>0</v>
      </c>
      <c r="F1010" s="29">
        <f>TRUNC(E1010*D1010,1)</f>
        <v>0</v>
      </c>
      <c r="G1010" s="26">
        <f>단가대비표!P159</f>
        <v>0</v>
      </c>
      <c r="H1010" s="29">
        <f>TRUNC(G1010*D1010,1)</f>
        <v>0</v>
      </c>
      <c r="I1010" s="26">
        <f>단가대비표!V159</f>
        <v>0</v>
      </c>
      <c r="J1010" s="29">
        <f>TRUNC(I1010*D1010,1)</f>
        <v>0</v>
      </c>
      <c r="K1010" s="26">
        <f t="shared" si="155"/>
        <v>0</v>
      </c>
      <c r="L1010" s="29">
        <f t="shared" si="155"/>
        <v>0</v>
      </c>
      <c r="M1010" s="23" t="s">
        <v>2183</v>
      </c>
      <c r="N1010" s="2" t="s">
        <v>2337</v>
      </c>
      <c r="O1010" s="2" t="s">
        <v>2184</v>
      </c>
      <c r="P1010" s="2" t="s">
        <v>66</v>
      </c>
      <c r="Q1010" s="2" t="s">
        <v>66</v>
      </c>
      <c r="R1010" s="2" t="s">
        <v>65</v>
      </c>
      <c r="S1010" s="3"/>
      <c r="T1010" s="3"/>
      <c r="U1010" s="3"/>
      <c r="V1010" s="3">
        <v>1</v>
      </c>
      <c r="W1010" s="3"/>
      <c r="X1010" s="3"/>
      <c r="Y1010" s="3"/>
      <c r="Z1010" s="3"/>
      <c r="AA1010" s="3"/>
      <c r="AB1010" s="3"/>
      <c r="AC1010" s="3"/>
      <c r="AD1010" s="3"/>
      <c r="AE1010" s="3"/>
      <c r="AF1010" s="3"/>
      <c r="AG1010" s="3"/>
      <c r="AH1010" s="3"/>
      <c r="AI1010" s="3"/>
      <c r="AJ1010" s="3"/>
      <c r="AK1010" s="3"/>
      <c r="AL1010" s="3"/>
      <c r="AM1010" s="3"/>
      <c r="AN1010" s="3"/>
      <c r="AO1010" s="3"/>
      <c r="AP1010" s="3"/>
      <c r="AQ1010" s="3"/>
      <c r="AR1010" s="3"/>
      <c r="AS1010" s="3"/>
      <c r="AT1010" s="3"/>
      <c r="AU1010" s="3"/>
      <c r="AV1010" s="2" t="s">
        <v>52</v>
      </c>
      <c r="AW1010" s="2" t="s">
        <v>2350</v>
      </c>
      <c r="AX1010" s="2" t="s">
        <v>52</v>
      </c>
      <c r="AY1010" s="2" t="s">
        <v>52</v>
      </c>
      <c r="AZ1010" s="2" t="s">
        <v>52</v>
      </c>
    </row>
    <row r="1011" spans="1:52" ht="30" customHeight="1" x14ac:dyDescent="0.3">
      <c r="A1011" s="23" t="s">
        <v>992</v>
      </c>
      <c r="B1011" s="23" t="s">
        <v>987</v>
      </c>
      <c r="C1011" s="23" t="s">
        <v>988</v>
      </c>
      <c r="D1011" s="24">
        <v>4.0000000000000001E-3</v>
      </c>
      <c r="E1011" s="26">
        <f>단가대비표!O147</f>
        <v>0</v>
      </c>
      <c r="F1011" s="29">
        <f>TRUNC(E1011*D1011,1)</f>
        <v>0</v>
      </c>
      <c r="G1011" s="26">
        <f>단가대비표!P147</f>
        <v>0</v>
      </c>
      <c r="H1011" s="29">
        <f>TRUNC(G1011*D1011,1)</f>
        <v>0</v>
      </c>
      <c r="I1011" s="26">
        <f>단가대비표!V147</f>
        <v>0</v>
      </c>
      <c r="J1011" s="29">
        <f>TRUNC(I1011*D1011,1)</f>
        <v>0</v>
      </c>
      <c r="K1011" s="26">
        <f t="shared" si="155"/>
        <v>0</v>
      </c>
      <c r="L1011" s="29">
        <f t="shared" si="155"/>
        <v>0</v>
      </c>
      <c r="M1011" s="23" t="s">
        <v>993</v>
      </c>
      <c r="N1011" s="2" t="s">
        <v>2337</v>
      </c>
      <c r="O1011" s="2" t="s">
        <v>994</v>
      </c>
      <c r="P1011" s="2" t="s">
        <v>66</v>
      </c>
      <c r="Q1011" s="2" t="s">
        <v>66</v>
      </c>
      <c r="R1011" s="2" t="s">
        <v>65</v>
      </c>
      <c r="S1011" s="3"/>
      <c r="T1011" s="3"/>
      <c r="U1011" s="3"/>
      <c r="V1011" s="3">
        <v>1</v>
      </c>
      <c r="W1011" s="3"/>
      <c r="X1011" s="3"/>
      <c r="Y1011" s="3"/>
      <c r="Z1011" s="3"/>
      <c r="AA1011" s="3"/>
      <c r="AB1011" s="3"/>
      <c r="AC1011" s="3"/>
      <c r="AD1011" s="3"/>
      <c r="AE1011" s="3"/>
      <c r="AF1011" s="3"/>
      <c r="AG1011" s="3"/>
      <c r="AH1011" s="3"/>
      <c r="AI1011" s="3"/>
      <c r="AJ1011" s="3"/>
      <c r="AK1011" s="3"/>
      <c r="AL1011" s="3"/>
      <c r="AM1011" s="3"/>
      <c r="AN1011" s="3"/>
      <c r="AO1011" s="3"/>
      <c r="AP1011" s="3"/>
      <c r="AQ1011" s="3"/>
      <c r="AR1011" s="3"/>
      <c r="AS1011" s="3"/>
      <c r="AT1011" s="3"/>
      <c r="AU1011" s="3"/>
      <c r="AV1011" s="2" t="s">
        <v>52</v>
      </c>
      <c r="AW1011" s="2" t="s">
        <v>2351</v>
      </c>
      <c r="AX1011" s="2" t="s">
        <v>52</v>
      </c>
      <c r="AY1011" s="2" t="s">
        <v>52</v>
      </c>
      <c r="AZ1011" s="2" t="s">
        <v>52</v>
      </c>
    </row>
    <row r="1012" spans="1:52" ht="30" customHeight="1" x14ac:dyDescent="0.3">
      <c r="A1012" s="23" t="s">
        <v>2187</v>
      </c>
      <c r="B1012" s="23" t="s">
        <v>2188</v>
      </c>
      <c r="C1012" s="23" t="s">
        <v>949</v>
      </c>
      <c r="D1012" s="24">
        <v>1</v>
      </c>
      <c r="E1012" s="26">
        <f>TRUNC(SUMIF(V1008:V1012, RIGHTB(O1012, 1), H1008:H1012)*U1012, 2)</f>
        <v>0</v>
      </c>
      <c r="F1012" s="29">
        <f>TRUNC(E1012*D1012,1)</f>
        <v>0</v>
      </c>
      <c r="G1012" s="26">
        <v>0</v>
      </c>
      <c r="H1012" s="29">
        <f>TRUNC(G1012*D1012,1)</f>
        <v>0</v>
      </c>
      <c r="I1012" s="26">
        <v>0</v>
      </c>
      <c r="J1012" s="29">
        <f>TRUNC(I1012*D1012,1)</f>
        <v>0</v>
      </c>
      <c r="K1012" s="26">
        <f t="shared" si="155"/>
        <v>0</v>
      </c>
      <c r="L1012" s="29">
        <f t="shared" si="155"/>
        <v>0</v>
      </c>
      <c r="M1012" s="23" t="s">
        <v>52</v>
      </c>
      <c r="N1012" s="2" t="s">
        <v>2337</v>
      </c>
      <c r="O1012" s="2" t="s">
        <v>1360</v>
      </c>
      <c r="P1012" s="2" t="s">
        <v>66</v>
      </c>
      <c r="Q1012" s="2" t="s">
        <v>66</v>
      </c>
      <c r="R1012" s="2" t="s">
        <v>66</v>
      </c>
      <c r="S1012" s="3">
        <v>1</v>
      </c>
      <c r="T1012" s="3">
        <v>0</v>
      </c>
      <c r="U1012" s="3">
        <v>0.02</v>
      </c>
      <c r="V1012" s="3"/>
      <c r="W1012" s="3"/>
      <c r="X1012" s="3"/>
      <c r="Y1012" s="3"/>
      <c r="Z1012" s="3"/>
      <c r="AA1012" s="3"/>
      <c r="AB1012" s="3"/>
      <c r="AC1012" s="3"/>
      <c r="AD1012" s="3"/>
      <c r="AE1012" s="3"/>
      <c r="AF1012" s="3"/>
      <c r="AG1012" s="3"/>
      <c r="AH1012" s="3"/>
      <c r="AI1012" s="3"/>
      <c r="AJ1012" s="3"/>
      <c r="AK1012" s="3"/>
      <c r="AL1012" s="3"/>
      <c r="AM1012" s="3"/>
      <c r="AN1012" s="3"/>
      <c r="AO1012" s="3"/>
      <c r="AP1012" s="3"/>
      <c r="AQ1012" s="3"/>
      <c r="AR1012" s="3"/>
      <c r="AS1012" s="3"/>
      <c r="AT1012" s="3"/>
      <c r="AU1012" s="3"/>
      <c r="AV1012" s="2" t="s">
        <v>52</v>
      </c>
      <c r="AW1012" s="2" t="s">
        <v>2352</v>
      </c>
      <c r="AX1012" s="2" t="s">
        <v>52</v>
      </c>
      <c r="AY1012" s="2" t="s">
        <v>52</v>
      </c>
      <c r="AZ1012" s="2" t="s">
        <v>52</v>
      </c>
    </row>
    <row r="1013" spans="1:52" ht="30" customHeight="1" x14ac:dyDescent="0.3">
      <c r="A1013" s="23" t="s">
        <v>979</v>
      </c>
      <c r="B1013" s="23" t="s">
        <v>52</v>
      </c>
      <c r="C1013" s="23" t="s">
        <v>52</v>
      </c>
      <c r="D1013" s="24"/>
      <c r="E1013" s="26"/>
      <c r="F1013" s="29">
        <f>TRUNC(SUMIF(N1008:N1012, N1007, F1008:F1012),0)</f>
        <v>0</v>
      </c>
      <c r="G1013" s="26"/>
      <c r="H1013" s="29">
        <f>TRUNC(SUMIF(N1008:N1012, N1007, H1008:H1012),0)</f>
        <v>0</v>
      </c>
      <c r="I1013" s="26"/>
      <c r="J1013" s="29">
        <f>TRUNC(SUMIF(N1008:N1012, N1007, J1008:J1012),0)</f>
        <v>0</v>
      </c>
      <c r="K1013" s="26"/>
      <c r="L1013" s="29">
        <f>F1013+H1013+J1013</f>
        <v>0</v>
      </c>
      <c r="M1013" s="23" t="s">
        <v>52</v>
      </c>
      <c r="N1013" s="2" t="s">
        <v>97</v>
      </c>
      <c r="O1013" s="2" t="s">
        <v>97</v>
      </c>
      <c r="P1013" s="2" t="s">
        <v>52</v>
      </c>
      <c r="Q1013" s="2" t="s">
        <v>52</v>
      </c>
      <c r="R1013" s="2" t="s">
        <v>52</v>
      </c>
      <c r="S1013" s="3"/>
      <c r="T1013" s="3"/>
      <c r="U1013" s="3"/>
      <c r="V1013" s="3"/>
      <c r="W1013" s="3"/>
      <c r="X1013" s="3"/>
      <c r="Y1013" s="3"/>
      <c r="Z1013" s="3"/>
      <c r="AA1013" s="3"/>
      <c r="AB1013" s="3"/>
      <c r="AC1013" s="3"/>
      <c r="AD1013" s="3"/>
      <c r="AE1013" s="3"/>
      <c r="AF1013" s="3"/>
      <c r="AG1013" s="3"/>
      <c r="AH1013" s="3"/>
      <c r="AI1013" s="3"/>
      <c r="AJ1013" s="3"/>
      <c r="AK1013" s="3"/>
      <c r="AL1013" s="3"/>
      <c r="AM1013" s="3"/>
      <c r="AN1013" s="3"/>
      <c r="AO1013" s="3"/>
      <c r="AP1013" s="3"/>
      <c r="AQ1013" s="3"/>
      <c r="AR1013" s="3"/>
      <c r="AS1013" s="3"/>
      <c r="AT1013" s="3"/>
      <c r="AU1013" s="3"/>
      <c r="AV1013" s="2" t="s">
        <v>52</v>
      </c>
      <c r="AW1013" s="2" t="s">
        <v>52</v>
      </c>
      <c r="AX1013" s="2" t="s">
        <v>52</v>
      </c>
      <c r="AY1013" s="2" t="s">
        <v>52</v>
      </c>
      <c r="AZ1013" s="2" t="s">
        <v>52</v>
      </c>
    </row>
    <row r="1014" spans="1:52" ht="30" customHeight="1" x14ac:dyDescent="0.3">
      <c r="A1014" s="24"/>
      <c r="B1014" s="24"/>
      <c r="C1014" s="24"/>
      <c r="D1014" s="24"/>
      <c r="E1014" s="26"/>
      <c r="F1014" s="29"/>
      <c r="G1014" s="26"/>
      <c r="H1014" s="29"/>
      <c r="I1014" s="26"/>
      <c r="J1014" s="29"/>
      <c r="K1014" s="26"/>
      <c r="L1014" s="29"/>
      <c r="M1014" s="24"/>
    </row>
    <row r="1015" spans="1:52" ht="30" customHeight="1" x14ac:dyDescent="0.3">
      <c r="A1015" s="20" t="s">
        <v>2353</v>
      </c>
      <c r="B1015" s="21"/>
      <c r="C1015" s="21"/>
      <c r="D1015" s="21"/>
      <c r="E1015" s="25"/>
      <c r="F1015" s="28"/>
      <c r="G1015" s="25"/>
      <c r="H1015" s="28"/>
      <c r="I1015" s="25"/>
      <c r="J1015" s="28"/>
      <c r="K1015" s="25"/>
      <c r="L1015" s="28"/>
      <c r="M1015" s="22"/>
      <c r="N1015" s="1" t="s">
        <v>1597</v>
      </c>
    </row>
    <row r="1016" spans="1:52" ht="30" customHeight="1" x14ac:dyDescent="0.3">
      <c r="A1016" s="23" t="s">
        <v>2354</v>
      </c>
      <c r="B1016" s="23" t="s">
        <v>2355</v>
      </c>
      <c r="C1016" s="23" t="s">
        <v>897</v>
      </c>
      <c r="D1016" s="24">
        <v>10.362</v>
      </c>
      <c r="E1016" s="26">
        <f>단가대비표!O29</f>
        <v>0</v>
      </c>
      <c r="F1016" s="29">
        <f>TRUNC(E1016*D1016,1)</f>
        <v>0</v>
      </c>
      <c r="G1016" s="26">
        <f>단가대비표!P29</f>
        <v>0</v>
      </c>
      <c r="H1016" s="29">
        <f>TRUNC(G1016*D1016,1)</f>
        <v>0</v>
      </c>
      <c r="I1016" s="26">
        <f>단가대비표!V29</f>
        <v>0</v>
      </c>
      <c r="J1016" s="29">
        <f>TRUNC(I1016*D1016,1)</f>
        <v>0</v>
      </c>
      <c r="K1016" s="26">
        <f t="shared" ref="K1016:L1019" si="156">TRUNC(E1016+G1016+I1016,1)</f>
        <v>0</v>
      </c>
      <c r="L1016" s="29">
        <f t="shared" si="156"/>
        <v>0</v>
      </c>
      <c r="M1016" s="23" t="s">
        <v>2356</v>
      </c>
      <c r="N1016" s="2" t="s">
        <v>1597</v>
      </c>
      <c r="O1016" s="2" t="s">
        <v>2357</v>
      </c>
      <c r="P1016" s="2" t="s">
        <v>66</v>
      </c>
      <c r="Q1016" s="2" t="s">
        <v>66</v>
      </c>
      <c r="R1016" s="2" t="s">
        <v>65</v>
      </c>
      <c r="S1016" s="3"/>
      <c r="T1016" s="3"/>
      <c r="U1016" s="3"/>
      <c r="V1016" s="3"/>
      <c r="W1016" s="3"/>
      <c r="X1016" s="3"/>
      <c r="Y1016" s="3"/>
      <c r="Z1016" s="3"/>
      <c r="AA1016" s="3"/>
      <c r="AB1016" s="3"/>
      <c r="AC1016" s="3"/>
      <c r="AD1016" s="3"/>
      <c r="AE1016" s="3"/>
      <c r="AF1016" s="3"/>
      <c r="AG1016" s="3"/>
      <c r="AH1016" s="3"/>
      <c r="AI1016" s="3"/>
      <c r="AJ1016" s="3"/>
      <c r="AK1016" s="3"/>
      <c r="AL1016" s="3"/>
      <c r="AM1016" s="3"/>
      <c r="AN1016" s="3"/>
      <c r="AO1016" s="3"/>
      <c r="AP1016" s="3"/>
      <c r="AQ1016" s="3"/>
      <c r="AR1016" s="3"/>
      <c r="AS1016" s="3"/>
      <c r="AT1016" s="3"/>
      <c r="AU1016" s="3"/>
      <c r="AV1016" s="2" t="s">
        <v>52</v>
      </c>
      <c r="AW1016" s="2" t="s">
        <v>2358</v>
      </c>
      <c r="AX1016" s="2" t="s">
        <v>52</v>
      </c>
      <c r="AY1016" s="2" t="s">
        <v>52</v>
      </c>
      <c r="AZ1016" s="2" t="s">
        <v>52</v>
      </c>
    </row>
    <row r="1017" spans="1:52" ht="30" customHeight="1" x14ac:dyDescent="0.3">
      <c r="A1017" s="23" t="s">
        <v>1577</v>
      </c>
      <c r="B1017" s="23" t="s">
        <v>1578</v>
      </c>
      <c r="C1017" s="23" t="s">
        <v>897</v>
      </c>
      <c r="D1017" s="24">
        <v>9.42</v>
      </c>
      <c r="E1017" s="26">
        <f>일위대가목록!E170</f>
        <v>0</v>
      </c>
      <c r="F1017" s="29">
        <f>TRUNC(E1017*D1017,1)</f>
        <v>0</v>
      </c>
      <c r="G1017" s="26">
        <f>일위대가목록!F170</f>
        <v>0</v>
      </c>
      <c r="H1017" s="29">
        <f>TRUNC(G1017*D1017,1)</f>
        <v>0</v>
      </c>
      <c r="I1017" s="26">
        <f>일위대가목록!G170</f>
        <v>0</v>
      </c>
      <c r="J1017" s="29">
        <f>TRUNC(I1017*D1017,1)</f>
        <v>0</v>
      </c>
      <c r="K1017" s="26">
        <f t="shared" si="156"/>
        <v>0</v>
      </c>
      <c r="L1017" s="29">
        <f t="shared" si="156"/>
        <v>0</v>
      </c>
      <c r="M1017" s="23" t="s">
        <v>1579</v>
      </c>
      <c r="N1017" s="2" t="s">
        <v>1597</v>
      </c>
      <c r="O1017" s="2" t="s">
        <v>1580</v>
      </c>
      <c r="P1017" s="2" t="s">
        <v>65</v>
      </c>
      <c r="Q1017" s="2" t="s">
        <v>66</v>
      </c>
      <c r="R1017" s="2" t="s">
        <v>66</v>
      </c>
      <c r="S1017" s="3"/>
      <c r="T1017" s="3"/>
      <c r="U1017" s="3"/>
      <c r="V1017" s="3"/>
      <c r="W1017" s="3"/>
      <c r="X1017" s="3"/>
      <c r="Y1017" s="3"/>
      <c r="Z1017" s="3"/>
      <c r="AA1017" s="3"/>
      <c r="AB1017" s="3"/>
      <c r="AC1017" s="3"/>
      <c r="AD1017" s="3"/>
      <c r="AE1017" s="3"/>
      <c r="AF1017" s="3"/>
      <c r="AG1017" s="3"/>
      <c r="AH1017" s="3"/>
      <c r="AI1017" s="3"/>
      <c r="AJ1017" s="3"/>
      <c r="AK1017" s="3"/>
      <c r="AL1017" s="3"/>
      <c r="AM1017" s="3"/>
      <c r="AN1017" s="3"/>
      <c r="AO1017" s="3"/>
      <c r="AP1017" s="3"/>
      <c r="AQ1017" s="3"/>
      <c r="AR1017" s="3"/>
      <c r="AS1017" s="3"/>
      <c r="AT1017" s="3"/>
      <c r="AU1017" s="3"/>
      <c r="AV1017" s="2" t="s">
        <v>52</v>
      </c>
      <c r="AW1017" s="2" t="s">
        <v>2359</v>
      </c>
      <c r="AX1017" s="2" t="s">
        <v>52</v>
      </c>
      <c r="AY1017" s="2" t="s">
        <v>52</v>
      </c>
      <c r="AZ1017" s="2" t="s">
        <v>52</v>
      </c>
    </row>
    <row r="1018" spans="1:52" ht="30" customHeight="1" x14ac:dyDescent="0.3">
      <c r="A1018" s="23" t="s">
        <v>1582</v>
      </c>
      <c r="B1018" s="23" t="s">
        <v>1583</v>
      </c>
      <c r="C1018" s="23" t="s">
        <v>70</v>
      </c>
      <c r="D1018" s="24">
        <v>2</v>
      </c>
      <c r="E1018" s="26">
        <f>일위대가목록!E151</f>
        <v>0</v>
      </c>
      <c r="F1018" s="29">
        <f>TRUNC(E1018*D1018,1)</f>
        <v>0</v>
      </c>
      <c r="G1018" s="26">
        <f>일위대가목록!F151</f>
        <v>0</v>
      </c>
      <c r="H1018" s="29">
        <f>TRUNC(G1018*D1018,1)</f>
        <v>0</v>
      </c>
      <c r="I1018" s="26">
        <f>일위대가목록!G151</f>
        <v>0</v>
      </c>
      <c r="J1018" s="29">
        <f>TRUNC(I1018*D1018,1)</f>
        <v>0</v>
      </c>
      <c r="K1018" s="26">
        <f t="shared" si="156"/>
        <v>0</v>
      </c>
      <c r="L1018" s="29">
        <f t="shared" si="156"/>
        <v>0</v>
      </c>
      <c r="M1018" s="23" t="s">
        <v>1584</v>
      </c>
      <c r="N1018" s="2" t="s">
        <v>1597</v>
      </c>
      <c r="O1018" s="2" t="s">
        <v>1585</v>
      </c>
      <c r="P1018" s="2" t="s">
        <v>65</v>
      </c>
      <c r="Q1018" s="2" t="s">
        <v>66</v>
      </c>
      <c r="R1018" s="2" t="s">
        <v>66</v>
      </c>
      <c r="S1018" s="3"/>
      <c r="T1018" s="3"/>
      <c r="U1018" s="3"/>
      <c r="V1018" s="3"/>
      <c r="W1018" s="3"/>
      <c r="X1018" s="3"/>
      <c r="Y1018" s="3"/>
      <c r="Z1018" s="3"/>
      <c r="AA1018" s="3"/>
      <c r="AB1018" s="3"/>
      <c r="AC1018" s="3"/>
      <c r="AD1018" s="3"/>
      <c r="AE1018" s="3"/>
      <c r="AF1018" s="3"/>
      <c r="AG1018" s="3"/>
      <c r="AH1018" s="3"/>
      <c r="AI1018" s="3"/>
      <c r="AJ1018" s="3"/>
      <c r="AK1018" s="3"/>
      <c r="AL1018" s="3"/>
      <c r="AM1018" s="3"/>
      <c r="AN1018" s="3"/>
      <c r="AO1018" s="3"/>
      <c r="AP1018" s="3"/>
      <c r="AQ1018" s="3"/>
      <c r="AR1018" s="3"/>
      <c r="AS1018" s="3"/>
      <c r="AT1018" s="3"/>
      <c r="AU1018" s="3"/>
      <c r="AV1018" s="2" t="s">
        <v>52</v>
      </c>
      <c r="AW1018" s="2" t="s">
        <v>2360</v>
      </c>
      <c r="AX1018" s="2" t="s">
        <v>52</v>
      </c>
      <c r="AY1018" s="2" t="s">
        <v>52</v>
      </c>
      <c r="AZ1018" s="2" t="s">
        <v>52</v>
      </c>
    </row>
    <row r="1019" spans="1:52" ht="30" customHeight="1" x14ac:dyDescent="0.3">
      <c r="A1019" s="23" t="s">
        <v>895</v>
      </c>
      <c r="B1019" s="23" t="s">
        <v>896</v>
      </c>
      <c r="C1019" s="23" t="s">
        <v>897</v>
      </c>
      <c r="D1019" s="24">
        <v>-0.65900000000000003</v>
      </c>
      <c r="E1019" s="26">
        <f>단가대비표!O18</f>
        <v>0</v>
      </c>
      <c r="F1019" s="29">
        <f>TRUNC(E1019*D1019,1)</f>
        <v>0</v>
      </c>
      <c r="G1019" s="26">
        <f>단가대비표!P18</f>
        <v>0</v>
      </c>
      <c r="H1019" s="29">
        <f>TRUNC(G1019*D1019,1)</f>
        <v>0</v>
      </c>
      <c r="I1019" s="26">
        <f>단가대비표!V18</f>
        <v>0</v>
      </c>
      <c r="J1019" s="29">
        <f>TRUNC(I1019*D1019,1)</f>
        <v>0</v>
      </c>
      <c r="K1019" s="26">
        <f t="shared" si="156"/>
        <v>0</v>
      </c>
      <c r="L1019" s="29">
        <f t="shared" si="156"/>
        <v>0</v>
      </c>
      <c r="M1019" s="23" t="s">
        <v>898</v>
      </c>
      <c r="N1019" s="2" t="s">
        <v>1597</v>
      </c>
      <c r="O1019" s="2" t="s">
        <v>899</v>
      </c>
      <c r="P1019" s="2" t="s">
        <v>66</v>
      </c>
      <c r="Q1019" s="2" t="s">
        <v>66</v>
      </c>
      <c r="R1019" s="2" t="s">
        <v>65</v>
      </c>
      <c r="S1019" s="3"/>
      <c r="T1019" s="3"/>
      <c r="U1019" s="3"/>
      <c r="V1019" s="3"/>
      <c r="W1019" s="3"/>
      <c r="X1019" s="3"/>
      <c r="Y1019" s="3"/>
      <c r="Z1019" s="3"/>
      <c r="AA1019" s="3"/>
      <c r="AB1019" s="3"/>
      <c r="AC1019" s="3"/>
      <c r="AD1019" s="3"/>
      <c r="AE1019" s="3"/>
      <c r="AF1019" s="3"/>
      <c r="AG1019" s="3"/>
      <c r="AH1019" s="3"/>
      <c r="AI1019" s="3"/>
      <c r="AJ1019" s="3"/>
      <c r="AK1019" s="3"/>
      <c r="AL1019" s="3"/>
      <c r="AM1019" s="3"/>
      <c r="AN1019" s="3"/>
      <c r="AO1019" s="3"/>
      <c r="AP1019" s="3"/>
      <c r="AQ1019" s="3"/>
      <c r="AR1019" s="3"/>
      <c r="AS1019" s="3"/>
      <c r="AT1019" s="3"/>
      <c r="AU1019" s="3"/>
      <c r="AV1019" s="2" t="s">
        <v>52</v>
      </c>
      <c r="AW1019" s="2" t="s">
        <v>2361</v>
      </c>
      <c r="AX1019" s="2" t="s">
        <v>52</v>
      </c>
      <c r="AY1019" s="2" t="s">
        <v>52</v>
      </c>
      <c r="AZ1019" s="2" t="s">
        <v>52</v>
      </c>
    </row>
    <row r="1020" spans="1:52" ht="30" customHeight="1" x14ac:dyDescent="0.3">
      <c r="A1020" s="23" t="s">
        <v>979</v>
      </c>
      <c r="B1020" s="23" t="s">
        <v>52</v>
      </c>
      <c r="C1020" s="23" t="s">
        <v>52</v>
      </c>
      <c r="D1020" s="24"/>
      <c r="E1020" s="26"/>
      <c r="F1020" s="29">
        <f>TRUNC(SUMIF(N1016:N1019, N1015, F1016:F1019),0)</f>
        <v>0</v>
      </c>
      <c r="G1020" s="26"/>
      <c r="H1020" s="29">
        <f>TRUNC(SUMIF(N1016:N1019, N1015, H1016:H1019),0)</f>
        <v>0</v>
      </c>
      <c r="I1020" s="26"/>
      <c r="J1020" s="29">
        <f>TRUNC(SUMIF(N1016:N1019, N1015, J1016:J1019),0)</f>
        <v>0</v>
      </c>
      <c r="K1020" s="26"/>
      <c r="L1020" s="29">
        <f>F1020+H1020+J1020</f>
        <v>0</v>
      </c>
      <c r="M1020" s="23" t="s">
        <v>52</v>
      </c>
      <c r="N1020" s="2" t="s">
        <v>97</v>
      </c>
      <c r="O1020" s="2" t="s">
        <v>97</v>
      </c>
      <c r="P1020" s="2" t="s">
        <v>52</v>
      </c>
      <c r="Q1020" s="2" t="s">
        <v>52</v>
      </c>
      <c r="R1020" s="2" t="s">
        <v>52</v>
      </c>
      <c r="S1020" s="3"/>
      <c r="T1020" s="3"/>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c r="AR1020" s="3"/>
      <c r="AS1020" s="3"/>
      <c r="AT1020" s="3"/>
      <c r="AU1020" s="3"/>
      <c r="AV1020" s="2" t="s">
        <v>52</v>
      </c>
      <c r="AW1020" s="2" t="s">
        <v>52</v>
      </c>
      <c r="AX1020" s="2" t="s">
        <v>52</v>
      </c>
      <c r="AY1020" s="2" t="s">
        <v>52</v>
      </c>
      <c r="AZ1020" s="2" t="s">
        <v>52</v>
      </c>
    </row>
    <row r="1021" spans="1:52" ht="30" customHeight="1" x14ac:dyDescent="0.3">
      <c r="A1021" s="24"/>
      <c r="B1021" s="24"/>
      <c r="C1021" s="24"/>
      <c r="D1021" s="24"/>
      <c r="E1021" s="26"/>
      <c r="F1021" s="29"/>
      <c r="G1021" s="26"/>
      <c r="H1021" s="29"/>
      <c r="I1021" s="26"/>
      <c r="J1021" s="29"/>
      <c r="K1021" s="26"/>
      <c r="L1021" s="29"/>
      <c r="M1021" s="24"/>
    </row>
    <row r="1022" spans="1:52" ht="30" customHeight="1" x14ac:dyDescent="0.3">
      <c r="A1022" s="20" t="s">
        <v>2362</v>
      </c>
      <c r="B1022" s="21"/>
      <c r="C1022" s="21"/>
      <c r="D1022" s="21"/>
      <c r="E1022" s="25"/>
      <c r="F1022" s="28"/>
      <c r="G1022" s="25"/>
      <c r="H1022" s="28"/>
      <c r="I1022" s="25"/>
      <c r="J1022" s="28"/>
      <c r="K1022" s="25"/>
      <c r="L1022" s="28"/>
      <c r="M1022" s="22"/>
      <c r="N1022" s="1" t="s">
        <v>1602</v>
      </c>
    </row>
    <row r="1023" spans="1:52" ht="30" customHeight="1" x14ac:dyDescent="0.3">
      <c r="A1023" s="23" t="s">
        <v>2363</v>
      </c>
      <c r="B1023" s="23" t="s">
        <v>52</v>
      </c>
      <c r="C1023" s="23" t="s">
        <v>1190</v>
      </c>
      <c r="D1023" s="24">
        <v>0.3</v>
      </c>
      <c r="E1023" s="26">
        <f>단가대비표!O108</f>
        <v>0</v>
      </c>
      <c r="F1023" s="29">
        <f>TRUNC(E1023*D1023,1)</f>
        <v>0</v>
      </c>
      <c r="G1023" s="26">
        <f>단가대비표!P108</f>
        <v>0</v>
      </c>
      <c r="H1023" s="29">
        <f>TRUNC(G1023*D1023,1)</f>
        <v>0</v>
      </c>
      <c r="I1023" s="26">
        <f>단가대비표!V108</f>
        <v>0</v>
      </c>
      <c r="J1023" s="29">
        <f>TRUNC(I1023*D1023,1)</f>
        <v>0</v>
      </c>
      <c r="K1023" s="26">
        <f t="shared" ref="K1023:L1027" si="157">TRUNC(E1023+G1023+I1023,1)</f>
        <v>0</v>
      </c>
      <c r="L1023" s="29">
        <f t="shared" si="157"/>
        <v>0</v>
      </c>
      <c r="M1023" s="23" t="s">
        <v>2364</v>
      </c>
      <c r="N1023" s="2" t="s">
        <v>1602</v>
      </c>
      <c r="O1023" s="2" t="s">
        <v>2365</v>
      </c>
      <c r="P1023" s="2" t="s">
        <v>66</v>
      </c>
      <c r="Q1023" s="2" t="s">
        <v>66</v>
      </c>
      <c r="R1023" s="2" t="s">
        <v>65</v>
      </c>
      <c r="S1023" s="3"/>
      <c r="T1023" s="3"/>
      <c r="U1023" s="3"/>
      <c r="V1023" s="3">
        <v>1</v>
      </c>
      <c r="W1023" s="3"/>
      <c r="X1023" s="3"/>
      <c r="Y1023" s="3"/>
      <c r="Z1023" s="3"/>
      <c r="AA1023" s="3"/>
      <c r="AB1023" s="3"/>
      <c r="AC1023" s="3"/>
      <c r="AD1023" s="3"/>
      <c r="AE1023" s="3"/>
      <c r="AF1023" s="3"/>
      <c r="AG1023" s="3"/>
      <c r="AH1023" s="3"/>
      <c r="AI1023" s="3"/>
      <c r="AJ1023" s="3"/>
      <c r="AK1023" s="3"/>
      <c r="AL1023" s="3"/>
      <c r="AM1023" s="3"/>
      <c r="AN1023" s="3"/>
      <c r="AO1023" s="3"/>
      <c r="AP1023" s="3"/>
      <c r="AQ1023" s="3"/>
      <c r="AR1023" s="3"/>
      <c r="AS1023" s="3"/>
      <c r="AT1023" s="3"/>
      <c r="AU1023" s="3"/>
      <c r="AV1023" s="2" t="s">
        <v>52</v>
      </c>
      <c r="AW1023" s="2" t="s">
        <v>2366</v>
      </c>
      <c r="AX1023" s="2" t="s">
        <v>52</v>
      </c>
      <c r="AY1023" s="2" t="s">
        <v>52</v>
      </c>
      <c r="AZ1023" s="2" t="s">
        <v>52</v>
      </c>
    </row>
    <row r="1024" spans="1:52" ht="30" customHeight="1" x14ac:dyDescent="0.3">
      <c r="A1024" s="23" t="s">
        <v>2176</v>
      </c>
      <c r="B1024" s="23" t="s">
        <v>2177</v>
      </c>
      <c r="C1024" s="23" t="s">
        <v>1190</v>
      </c>
      <c r="D1024" s="24">
        <v>4.0000000000000001E-3</v>
      </c>
      <c r="E1024" s="26">
        <f>단가대비표!O118</f>
        <v>0</v>
      </c>
      <c r="F1024" s="29">
        <f>TRUNC(E1024*D1024,1)</f>
        <v>0</v>
      </c>
      <c r="G1024" s="26">
        <f>단가대비표!P118</f>
        <v>0</v>
      </c>
      <c r="H1024" s="29">
        <f>TRUNC(G1024*D1024,1)</f>
        <v>0</v>
      </c>
      <c r="I1024" s="26">
        <f>단가대비표!V118</f>
        <v>0</v>
      </c>
      <c r="J1024" s="29">
        <f>TRUNC(I1024*D1024,1)</f>
        <v>0</v>
      </c>
      <c r="K1024" s="26">
        <f t="shared" si="157"/>
        <v>0</v>
      </c>
      <c r="L1024" s="29">
        <f t="shared" si="157"/>
        <v>0</v>
      </c>
      <c r="M1024" s="23" t="s">
        <v>2178</v>
      </c>
      <c r="N1024" s="2" t="s">
        <v>1602</v>
      </c>
      <c r="O1024" s="2" t="s">
        <v>2179</v>
      </c>
      <c r="P1024" s="2" t="s">
        <v>66</v>
      </c>
      <c r="Q1024" s="2" t="s">
        <v>66</v>
      </c>
      <c r="R1024" s="2" t="s">
        <v>65</v>
      </c>
      <c r="S1024" s="3"/>
      <c r="T1024" s="3"/>
      <c r="U1024" s="3"/>
      <c r="V1024" s="3">
        <v>1</v>
      </c>
      <c r="W1024" s="3"/>
      <c r="X1024" s="3"/>
      <c r="Y1024" s="3"/>
      <c r="Z1024" s="3"/>
      <c r="AA1024" s="3"/>
      <c r="AB1024" s="3"/>
      <c r="AC1024" s="3"/>
      <c r="AD1024" s="3"/>
      <c r="AE1024" s="3"/>
      <c r="AF1024" s="3"/>
      <c r="AG1024" s="3"/>
      <c r="AH1024" s="3"/>
      <c r="AI1024" s="3"/>
      <c r="AJ1024" s="3"/>
      <c r="AK1024" s="3"/>
      <c r="AL1024" s="3"/>
      <c r="AM1024" s="3"/>
      <c r="AN1024" s="3"/>
      <c r="AO1024" s="3"/>
      <c r="AP1024" s="3"/>
      <c r="AQ1024" s="3"/>
      <c r="AR1024" s="3"/>
      <c r="AS1024" s="3"/>
      <c r="AT1024" s="3"/>
      <c r="AU1024" s="3"/>
      <c r="AV1024" s="2" t="s">
        <v>52</v>
      </c>
      <c r="AW1024" s="2" t="s">
        <v>2367</v>
      </c>
      <c r="AX1024" s="2" t="s">
        <v>52</v>
      </c>
      <c r="AY1024" s="2" t="s">
        <v>52</v>
      </c>
      <c r="AZ1024" s="2" t="s">
        <v>52</v>
      </c>
    </row>
    <row r="1025" spans="1:52" ht="30" customHeight="1" x14ac:dyDescent="0.3">
      <c r="A1025" s="23" t="s">
        <v>1394</v>
      </c>
      <c r="B1025" s="23" t="s">
        <v>2368</v>
      </c>
      <c r="C1025" s="23" t="s">
        <v>949</v>
      </c>
      <c r="D1025" s="24">
        <v>1</v>
      </c>
      <c r="E1025" s="26">
        <f>TRUNC(SUMIF(V1023:V1027, RIGHTB(O1025, 1), F1023:F1027)*U1025, 2)</f>
        <v>0</v>
      </c>
      <c r="F1025" s="29">
        <f>TRUNC(E1025*D1025,1)</f>
        <v>0</v>
      </c>
      <c r="G1025" s="26">
        <v>0</v>
      </c>
      <c r="H1025" s="29">
        <f>TRUNC(G1025*D1025,1)</f>
        <v>0</v>
      </c>
      <c r="I1025" s="26">
        <v>0</v>
      </c>
      <c r="J1025" s="29">
        <f>TRUNC(I1025*D1025,1)</f>
        <v>0</v>
      </c>
      <c r="K1025" s="26">
        <f t="shared" si="157"/>
        <v>0</v>
      </c>
      <c r="L1025" s="29">
        <f t="shared" si="157"/>
        <v>0</v>
      </c>
      <c r="M1025" s="23" t="s">
        <v>52</v>
      </c>
      <c r="N1025" s="2" t="s">
        <v>1602</v>
      </c>
      <c r="O1025" s="2" t="s">
        <v>1360</v>
      </c>
      <c r="P1025" s="2" t="s">
        <v>66</v>
      </c>
      <c r="Q1025" s="2" t="s">
        <v>66</v>
      </c>
      <c r="R1025" s="2" t="s">
        <v>66</v>
      </c>
      <c r="S1025" s="3">
        <v>0</v>
      </c>
      <c r="T1025" s="3">
        <v>0</v>
      </c>
      <c r="U1025" s="3">
        <v>0.04</v>
      </c>
      <c r="V1025" s="3"/>
      <c r="W1025" s="3"/>
      <c r="X1025" s="3"/>
      <c r="Y1025" s="3"/>
      <c r="Z1025" s="3"/>
      <c r="AA1025" s="3"/>
      <c r="AB1025" s="3"/>
      <c r="AC1025" s="3"/>
      <c r="AD1025" s="3"/>
      <c r="AE1025" s="3"/>
      <c r="AF1025" s="3"/>
      <c r="AG1025" s="3"/>
      <c r="AH1025" s="3"/>
      <c r="AI1025" s="3"/>
      <c r="AJ1025" s="3"/>
      <c r="AK1025" s="3"/>
      <c r="AL1025" s="3"/>
      <c r="AM1025" s="3"/>
      <c r="AN1025" s="3"/>
      <c r="AO1025" s="3"/>
      <c r="AP1025" s="3"/>
      <c r="AQ1025" s="3"/>
      <c r="AR1025" s="3"/>
      <c r="AS1025" s="3"/>
      <c r="AT1025" s="3"/>
      <c r="AU1025" s="3"/>
      <c r="AV1025" s="2" t="s">
        <v>52</v>
      </c>
      <c r="AW1025" s="2" t="s">
        <v>2369</v>
      </c>
      <c r="AX1025" s="2" t="s">
        <v>52</v>
      </c>
      <c r="AY1025" s="2" t="s">
        <v>52</v>
      </c>
      <c r="AZ1025" s="2" t="s">
        <v>52</v>
      </c>
    </row>
    <row r="1026" spans="1:52" ht="30" customHeight="1" x14ac:dyDescent="0.3">
      <c r="A1026" s="23" t="s">
        <v>2182</v>
      </c>
      <c r="B1026" s="23" t="s">
        <v>987</v>
      </c>
      <c r="C1026" s="23" t="s">
        <v>988</v>
      </c>
      <c r="D1026" s="24">
        <v>0.02</v>
      </c>
      <c r="E1026" s="26">
        <f>단가대비표!O159</f>
        <v>0</v>
      </c>
      <c r="F1026" s="29">
        <f>TRUNC(E1026*D1026,1)</f>
        <v>0</v>
      </c>
      <c r="G1026" s="26">
        <f>단가대비표!P159</f>
        <v>0</v>
      </c>
      <c r="H1026" s="29">
        <f>TRUNC(G1026*D1026,1)</f>
        <v>0</v>
      </c>
      <c r="I1026" s="26">
        <f>단가대비표!V159</f>
        <v>0</v>
      </c>
      <c r="J1026" s="29">
        <f>TRUNC(I1026*D1026,1)</f>
        <v>0</v>
      </c>
      <c r="K1026" s="26">
        <f t="shared" si="157"/>
        <v>0</v>
      </c>
      <c r="L1026" s="29">
        <f t="shared" si="157"/>
        <v>0</v>
      </c>
      <c r="M1026" s="23" t="s">
        <v>2183</v>
      </c>
      <c r="N1026" s="2" t="s">
        <v>1602</v>
      </c>
      <c r="O1026" s="2" t="s">
        <v>2184</v>
      </c>
      <c r="P1026" s="2" t="s">
        <v>66</v>
      </c>
      <c r="Q1026" s="2" t="s">
        <v>66</v>
      </c>
      <c r="R1026" s="2" t="s">
        <v>65</v>
      </c>
      <c r="S1026" s="3"/>
      <c r="T1026" s="3"/>
      <c r="U1026" s="3"/>
      <c r="V1026" s="3"/>
      <c r="W1026" s="3"/>
      <c r="X1026" s="3"/>
      <c r="Y1026" s="3"/>
      <c r="Z1026" s="3"/>
      <c r="AA1026" s="3"/>
      <c r="AB1026" s="3"/>
      <c r="AC1026" s="3"/>
      <c r="AD1026" s="3"/>
      <c r="AE1026" s="3"/>
      <c r="AF1026" s="3"/>
      <c r="AG1026" s="3"/>
      <c r="AH1026" s="3"/>
      <c r="AI1026" s="3"/>
      <c r="AJ1026" s="3"/>
      <c r="AK1026" s="3"/>
      <c r="AL1026" s="3"/>
      <c r="AM1026" s="3"/>
      <c r="AN1026" s="3"/>
      <c r="AO1026" s="3"/>
      <c r="AP1026" s="3"/>
      <c r="AQ1026" s="3"/>
      <c r="AR1026" s="3"/>
      <c r="AS1026" s="3"/>
      <c r="AT1026" s="3"/>
      <c r="AU1026" s="3"/>
      <c r="AV1026" s="2" t="s">
        <v>52</v>
      </c>
      <c r="AW1026" s="2" t="s">
        <v>2370</v>
      </c>
      <c r="AX1026" s="2" t="s">
        <v>52</v>
      </c>
      <c r="AY1026" s="2" t="s">
        <v>52</v>
      </c>
      <c r="AZ1026" s="2" t="s">
        <v>52</v>
      </c>
    </row>
    <row r="1027" spans="1:52" ht="30" customHeight="1" x14ac:dyDescent="0.3">
      <c r="A1027" s="23" t="s">
        <v>992</v>
      </c>
      <c r="B1027" s="23" t="s">
        <v>987</v>
      </c>
      <c r="C1027" s="23" t="s">
        <v>988</v>
      </c>
      <c r="D1027" s="24">
        <v>8.0000000000000002E-3</v>
      </c>
      <c r="E1027" s="26">
        <f>단가대비표!O147</f>
        <v>0</v>
      </c>
      <c r="F1027" s="29">
        <f>TRUNC(E1027*D1027,1)</f>
        <v>0</v>
      </c>
      <c r="G1027" s="26">
        <f>단가대비표!P147</f>
        <v>0</v>
      </c>
      <c r="H1027" s="29">
        <f>TRUNC(G1027*D1027,1)</f>
        <v>0</v>
      </c>
      <c r="I1027" s="26">
        <f>단가대비표!V147</f>
        <v>0</v>
      </c>
      <c r="J1027" s="29">
        <f>TRUNC(I1027*D1027,1)</f>
        <v>0</v>
      </c>
      <c r="K1027" s="26">
        <f t="shared" si="157"/>
        <v>0</v>
      </c>
      <c r="L1027" s="29">
        <f t="shared" si="157"/>
        <v>0</v>
      </c>
      <c r="M1027" s="23" t="s">
        <v>993</v>
      </c>
      <c r="N1027" s="2" t="s">
        <v>1602</v>
      </c>
      <c r="O1027" s="2" t="s">
        <v>994</v>
      </c>
      <c r="P1027" s="2" t="s">
        <v>66</v>
      </c>
      <c r="Q1027" s="2" t="s">
        <v>66</v>
      </c>
      <c r="R1027" s="2" t="s">
        <v>65</v>
      </c>
      <c r="S1027" s="3"/>
      <c r="T1027" s="3"/>
      <c r="U1027" s="3"/>
      <c r="V1027" s="3"/>
      <c r="W1027" s="3"/>
      <c r="X1027" s="3"/>
      <c r="Y1027" s="3"/>
      <c r="Z1027" s="3"/>
      <c r="AA1027" s="3"/>
      <c r="AB1027" s="3"/>
      <c r="AC1027" s="3"/>
      <c r="AD1027" s="3"/>
      <c r="AE1027" s="3"/>
      <c r="AF1027" s="3"/>
      <c r="AG1027" s="3"/>
      <c r="AH1027" s="3"/>
      <c r="AI1027" s="3"/>
      <c r="AJ1027" s="3"/>
      <c r="AK1027" s="3"/>
      <c r="AL1027" s="3"/>
      <c r="AM1027" s="3"/>
      <c r="AN1027" s="3"/>
      <c r="AO1027" s="3"/>
      <c r="AP1027" s="3"/>
      <c r="AQ1027" s="3"/>
      <c r="AR1027" s="3"/>
      <c r="AS1027" s="3"/>
      <c r="AT1027" s="3"/>
      <c r="AU1027" s="3"/>
      <c r="AV1027" s="2" t="s">
        <v>52</v>
      </c>
      <c r="AW1027" s="2" t="s">
        <v>2371</v>
      </c>
      <c r="AX1027" s="2" t="s">
        <v>52</v>
      </c>
      <c r="AY1027" s="2" t="s">
        <v>52</v>
      </c>
      <c r="AZ1027" s="2" t="s">
        <v>52</v>
      </c>
    </row>
    <row r="1028" spans="1:52" ht="30" customHeight="1" x14ac:dyDescent="0.3">
      <c r="A1028" s="23" t="s">
        <v>979</v>
      </c>
      <c r="B1028" s="23" t="s">
        <v>52</v>
      </c>
      <c r="C1028" s="23" t="s">
        <v>52</v>
      </c>
      <c r="D1028" s="24"/>
      <c r="E1028" s="26"/>
      <c r="F1028" s="29">
        <f>TRUNC(SUMIF(N1023:N1027, N1022, F1023:F1027),0)</f>
        <v>0</v>
      </c>
      <c r="G1028" s="26"/>
      <c r="H1028" s="29">
        <f>TRUNC(SUMIF(N1023:N1027, N1022, H1023:H1027),0)</f>
        <v>0</v>
      </c>
      <c r="I1028" s="26"/>
      <c r="J1028" s="29">
        <f>TRUNC(SUMIF(N1023:N1027, N1022, J1023:J1027),0)</f>
        <v>0</v>
      </c>
      <c r="K1028" s="26"/>
      <c r="L1028" s="29">
        <f>F1028+H1028+J1028</f>
        <v>0</v>
      </c>
      <c r="M1028" s="23" t="s">
        <v>52</v>
      </c>
      <c r="N1028" s="2" t="s">
        <v>97</v>
      </c>
      <c r="O1028" s="2" t="s">
        <v>97</v>
      </c>
      <c r="P1028" s="2" t="s">
        <v>52</v>
      </c>
      <c r="Q1028" s="2" t="s">
        <v>52</v>
      </c>
      <c r="R1028" s="2" t="s">
        <v>52</v>
      </c>
      <c r="S1028" s="3"/>
      <c r="T1028" s="3"/>
      <c r="U1028" s="3"/>
      <c r="V1028" s="3"/>
      <c r="W1028" s="3"/>
      <c r="X1028" s="3"/>
      <c r="Y1028" s="3"/>
      <c r="Z1028" s="3"/>
      <c r="AA1028" s="3"/>
      <c r="AB1028" s="3"/>
      <c r="AC1028" s="3"/>
      <c r="AD1028" s="3"/>
      <c r="AE1028" s="3"/>
      <c r="AF1028" s="3"/>
      <c r="AG1028" s="3"/>
      <c r="AH1028" s="3"/>
      <c r="AI1028" s="3"/>
      <c r="AJ1028" s="3"/>
      <c r="AK1028" s="3"/>
      <c r="AL1028" s="3"/>
      <c r="AM1028" s="3"/>
      <c r="AN1028" s="3"/>
      <c r="AO1028" s="3"/>
      <c r="AP1028" s="3"/>
      <c r="AQ1028" s="3"/>
      <c r="AR1028" s="3"/>
      <c r="AS1028" s="3"/>
      <c r="AT1028" s="3"/>
      <c r="AU1028" s="3"/>
      <c r="AV1028" s="2" t="s">
        <v>52</v>
      </c>
      <c r="AW1028" s="2" t="s">
        <v>52</v>
      </c>
      <c r="AX1028" s="2" t="s">
        <v>52</v>
      </c>
      <c r="AY1028" s="2" t="s">
        <v>52</v>
      </c>
      <c r="AZ1028" s="2" t="s">
        <v>52</v>
      </c>
    </row>
    <row r="1029" spans="1:52" ht="30" customHeight="1" x14ac:dyDescent="0.3">
      <c r="A1029" s="24"/>
      <c r="B1029" s="24"/>
      <c r="C1029" s="24"/>
      <c r="D1029" s="24"/>
      <c r="E1029" s="26"/>
      <c r="F1029" s="29"/>
      <c r="G1029" s="26"/>
      <c r="H1029" s="29"/>
      <c r="I1029" s="26"/>
      <c r="J1029" s="29"/>
      <c r="K1029" s="26"/>
      <c r="L1029" s="29"/>
      <c r="M1029" s="24"/>
    </row>
    <row r="1030" spans="1:52" ht="30" customHeight="1" x14ac:dyDescent="0.3">
      <c r="A1030" s="20" t="s">
        <v>2372</v>
      </c>
      <c r="B1030" s="21"/>
      <c r="C1030" s="21"/>
      <c r="D1030" s="21"/>
      <c r="E1030" s="25"/>
      <c r="F1030" s="28"/>
      <c r="G1030" s="25"/>
      <c r="H1030" s="28"/>
      <c r="I1030" s="25"/>
      <c r="J1030" s="28"/>
      <c r="K1030" s="25"/>
      <c r="L1030" s="28"/>
      <c r="M1030" s="22"/>
      <c r="N1030" s="1" t="s">
        <v>1618</v>
      </c>
    </row>
    <row r="1031" spans="1:52" ht="30" customHeight="1" x14ac:dyDescent="0.3">
      <c r="A1031" s="23" t="s">
        <v>2136</v>
      </c>
      <c r="B1031" s="23" t="s">
        <v>2373</v>
      </c>
      <c r="C1031" s="23" t="s">
        <v>62</v>
      </c>
      <c r="D1031" s="24">
        <v>1.05</v>
      </c>
      <c r="E1031" s="26">
        <f>단가대비표!O119</f>
        <v>0</v>
      </c>
      <c r="F1031" s="29">
        <f>TRUNC(E1031*D1031,1)</f>
        <v>0</v>
      </c>
      <c r="G1031" s="26">
        <f>단가대비표!P119</f>
        <v>0</v>
      </c>
      <c r="H1031" s="29">
        <f>TRUNC(G1031*D1031,1)</f>
        <v>0</v>
      </c>
      <c r="I1031" s="26">
        <f>단가대비표!V119</f>
        <v>0</v>
      </c>
      <c r="J1031" s="29">
        <f>TRUNC(I1031*D1031,1)</f>
        <v>0</v>
      </c>
      <c r="K1031" s="26">
        <f t="shared" ref="K1031:L1034" si="158">TRUNC(E1031+G1031+I1031,1)</f>
        <v>0</v>
      </c>
      <c r="L1031" s="29">
        <f t="shared" si="158"/>
        <v>0</v>
      </c>
      <c r="M1031" s="23" t="s">
        <v>2374</v>
      </c>
      <c r="N1031" s="2" t="s">
        <v>1618</v>
      </c>
      <c r="O1031" s="2" t="s">
        <v>2375</v>
      </c>
      <c r="P1031" s="2" t="s">
        <v>66</v>
      </c>
      <c r="Q1031" s="2" t="s">
        <v>66</v>
      </c>
      <c r="R1031" s="2" t="s">
        <v>65</v>
      </c>
      <c r="S1031" s="3"/>
      <c r="T1031" s="3"/>
      <c r="U1031" s="3"/>
      <c r="V1031" s="3"/>
      <c r="W1031" s="3"/>
      <c r="X1031" s="3"/>
      <c r="Y1031" s="3"/>
      <c r="Z1031" s="3"/>
      <c r="AA1031" s="3"/>
      <c r="AB1031" s="3"/>
      <c r="AC1031" s="3"/>
      <c r="AD1031" s="3"/>
      <c r="AE1031" s="3"/>
      <c r="AF1031" s="3"/>
      <c r="AG1031" s="3"/>
      <c r="AH1031" s="3"/>
      <c r="AI1031" s="3"/>
      <c r="AJ1031" s="3"/>
      <c r="AK1031" s="3"/>
      <c r="AL1031" s="3"/>
      <c r="AM1031" s="3"/>
      <c r="AN1031" s="3"/>
      <c r="AO1031" s="3"/>
      <c r="AP1031" s="3"/>
      <c r="AQ1031" s="3"/>
      <c r="AR1031" s="3"/>
      <c r="AS1031" s="3"/>
      <c r="AT1031" s="3"/>
      <c r="AU1031" s="3"/>
      <c r="AV1031" s="2" t="s">
        <v>52</v>
      </c>
      <c r="AW1031" s="2" t="s">
        <v>2376</v>
      </c>
      <c r="AX1031" s="2" t="s">
        <v>52</v>
      </c>
      <c r="AY1031" s="2" t="s">
        <v>52</v>
      </c>
      <c r="AZ1031" s="2" t="s">
        <v>52</v>
      </c>
    </row>
    <row r="1032" spans="1:52" ht="30" customHeight="1" x14ac:dyDescent="0.3">
      <c r="A1032" s="23" t="s">
        <v>1577</v>
      </c>
      <c r="B1032" s="23" t="s">
        <v>2141</v>
      </c>
      <c r="C1032" s="23" t="s">
        <v>897</v>
      </c>
      <c r="D1032" s="24">
        <v>0.872</v>
      </c>
      <c r="E1032" s="26">
        <f>일위대가목록!E150</f>
        <v>0</v>
      </c>
      <c r="F1032" s="29">
        <f>TRUNC(E1032*D1032,1)</f>
        <v>0</v>
      </c>
      <c r="G1032" s="26">
        <f>일위대가목록!F150</f>
        <v>0</v>
      </c>
      <c r="H1032" s="29">
        <f>TRUNC(G1032*D1032,1)</f>
        <v>0</v>
      </c>
      <c r="I1032" s="26">
        <f>일위대가목록!G150</f>
        <v>0</v>
      </c>
      <c r="J1032" s="29">
        <f>TRUNC(I1032*D1032,1)</f>
        <v>0</v>
      </c>
      <c r="K1032" s="26">
        <f t="shared" si="158"/>
        <v>0</v>
      </c>
      <c r="L1032" s="29">
        <f t="shared" si="158"/>
        <v>0</v>
      </c>
      <c r="M1032" s="23" t="s">
        <v>2142</v>
      </c>
      <c r="N1032" s="2" t="s">
        <v>1618</v>
      </c>
      <c r="O1032" s="2" t="s">
        <v>2143</v>
      </c>
      <c r="P1032" s="2" t="s">
        <v>65</v>
      </c>
      <c r="Q1032" s="2" t="s">
        <v>66</v>
      </c>
      <c r="R1032" s="2" t="s">
        <v>66</v>
      </c>
      <c r="S1032" s="3"/>
      <c r="T1032" s="3"/>
      <c r="U1032" s="3"/>
      <c r="V1032" s="3"/>
      <c r="W1032" s="3"/>
      <c r="X1032" s="3"/>
      <c r="Y1032" s="3"/>
      <c r="Z1032" s="3"/>
      <c r="AA1032" s="3"/>
      <c r="AB1032" s="3"/>
      <c r="AC1032" s="3"/>
      <c r="AD1032" s="3"/>
      <c r="AE1032" s="3"/>
      <c r="AF1032" s="3"/>
      <c r="AG1032" s="3"/>
      <c r="AH1032" s="3"/>
      <c r="AI1032" s="3"/>
      <c r="AJ1032" s="3"/>
      <c r="AK1032" s="3"/>
      <c r="AL1032" s="3"/>
      <c r="AM1032" s="3"/>
      <c r="AN1032" s="3"/>
      <c r="AO1032" s="3"/>
      <c r="AP1032" s="3"/>
      <c r="AQ1032" s="3"/>
      <c r="AR1032" s="3"/>
      <c r="AS1032" s="3"/>
      <c r="AT1032" s="3"/>
      <c r="AU1032" s="3"/>
      <c r="AV1032" s="2" t="s">
        <v>52</v>
      </c>
      <c r="AW1032" s="2" t="s">
        <v>2377</v>
      </c>
      <c r="AX1032" s="2" t="s">
        <v>52</v>
      </c>
      <c r="AY1032" s="2" t="s">
        <v>52</v>
      </c>
      <c r="AZ1032" s="2" t="s">
        <v>52</v>
      </c>
    </row>
    <row r="1033" spans="1:52" ht="30" customHeight="1" x14ac:dyDescent="0.3">
      <c r="A1033" s="23" t="s">
        <v>1582</v>
      </c>
      <c r="B1033" s="23" t="s">
        <v>1583</v>
      </c>
      <c r="C1033" s="23" t="s">
        <v>70</v>
      </c>
      <c r="D1033" s="24">
        <v>0.08</v>
      </c>
      <c r="E1033" s="26">
        <f>일위대가목록!E151</f>
        <v>0</v>
      </c>
      <c r="F1033" s="29">
        <f>TRUNC(E1033*D1033,1)</f>
        <v>0</v>
      </c>
      <c r="G1033" s="26">
        <f>일위대가목록!F151</f>
        <v>0</v>
      </c>
      <c r="H1033" s="29">
        <f>TRUNC(G1033*D1033,1)</f>
        <v>0</v>
      </c>
      <c r="I1033" s="26">
        <f>일위대가목록!G151</f>
        <v>0</v>
      </c>
      <c r="J1033" s="29">
        <f>TRUNC(I1033*D1033,1)</f>
        <v>0</v>
      </c>
      <c r="K1033" s="26">
        <f t="shared" si="158"/>
        <v>0</v>
      </c>
      <c r="L1033" s="29">
        <f t="shared" si="158"/>
        <v>0</v>
      </c>
      <c r="M1033" s="23" t="s">
        <v>1584</v>
      </c>
      <c r="N1033" s="2" t="s">
        <v>1618</v>
      </c>
      <c r="O1033" s="2" t="s">
        <v>1585</v>
      </c>
      <c r="P1033" s="2" t="s">
        <v>65</v>
      </c>
      <c r="Q1033" s="2" t="s">
        <v>66</v>
      </c>
      <c r="R1033" s="2" t="s">
        <v>66</v>
      </c>
      <c r="S1033" s="3"/>
      <c r="T1033" s="3"/>
      <c r="U1033" s="3"/>
      <c r="V1033" s="3"/>
      <c r="W1033" s="3"/>
      <c r="X1033" s="3"/>
      <c r="Y1033" s="3"/>
      <c r="Z1033" s="3"/>
      <c r="AA1033" s="3"/>
      <c r="AB1033" s="3"/>
      <c r="AC1033" s="3"/>
      <c r="AD1033" s="3"/>
      <c r="AE1033" s="3"/>
      <c r="AF1033" s="3"/>
      <c r="AG1033" s="3"/>
      <c r="AH1033" s="3"/>
      <c r="AI1033" s="3"/>
      <c r="AJ1033" s="3"/>
      <c r="AK1033" s="3"/>
      <c r="AL1033" s="3"/>
      <c r="AM1033" s="3"/>
      <c r="AN1033" s="3"/>
      <c r="AO1033" s="3"/>
      <c r="AP1033" s="3"/>
      <c r="AQ1033" s="3"/>
      <c r="AR1033" s="3"/>
      <c r="AS1033" s="3"/>
      <c r="AT1033" s="3"/>
      <c r="AU1033" s="3"/>
      <c r="AV1033" s="2" t="s">
        <v>52</v>
      </c>
      <c r="AW1033" s="2" t="s">
        <v>2378</v>
      </c>
      <c r="AX1033" s="2" t="s">
        <v>52</v>
      </c>
      <c r="AY1033" s="2" t="s">
        <v>52</v>
      </c>
      <c r="AZ1033" s="2" t="s">
        <v>52</v>
      </c>
    </row>
    <row r="1034" spans="1:52" ht="30" customHeight="1" x14ac:dyDescent="0.3">
      <c r="A1034" s="23" t="s">
        <v>895</v>
      </c>
      <c r="B1034" s="23" t="s">
        <v>896</v>
      </c>
      <c r="C1034" s="23" t="s">
        <v>897</v>
      </c>
      <c r="D1034" s="24">
        <v>-3.0499999999999999E-2</v>
      </c>
      <c r="E1034" s="26">
        <f>단가대비표!O18</f>
        <v>0</v>
      </c>
      <c r="F1034" s="29">
        <f>TRUNC(E1034*D1034,1)</f>
        <v>0</v>
      </c>
      <c r="G1034" s="26">
        <f>단가대비표!P18</f>
        <v>0</v>
      </c>
      <c r="H1034" s="29">
        <f>TRUNC(G1034*D1034,1)</f>
        <v>0</v>
      </c>
      <c r="I1034" s="26">
        <f>단가대비표!V18</f>
        <v>0</v>
      </c>
      <c r="J1034" s="29">
        <f>TRUNC(I1034*D1034,1)</f>
        <v>0</v>
      </c>
      <c r="K1034" s="26">
        <f t="shared" si="158"/>
        <v>0</v>
      </c>
      <c r="L1034" s="29">
        <f t="shared" si="158"/>
        <v>0</v>
      </c>
      <c r="M1034" s="23" t="s">
        <v>898</v>
      </c>
      <c r="N1034" s="2" t="s">
        <v>1618</v>
      </c>
      <c r="O1034" s="2" t="s">
        <v>899</v>
      </c>
      <c r="P1034" s="2" t="s">
        <v>66</v>
      </c>
      <c r="Q1034" s="2" t="s">
        <v>66</v>
      </c>
      <c r="R1034" s="2" t="s">
        <v>65</v>
      </c>
      <c r="S1034" s="3"/>
      <c r="T1034" s="3"/>
      <c r="U1034" s="3"/>
      <c r="V1034" s="3"/>
      <c r="W1034" s="3"/>
      <c r="X1034" s="3"/>
      <c r="Y1034" s="3"/>
      <c r="Z1034" s="3"/>
      <c r="AA1034" s="3"/>
      <c r="AB1034" s="3"/>
      <c r="AC1034" s="3"/>
      <c r="AD1034" s="3"/>
      <c r="AE1034" s="3"/>
      <c r="AF1034" s="3"/>
      <c r="AG1034" s="3"/>
      <c r="AH1034" s="3"/>
      <c r="AI1034" s="3"/>
      <c r="AJ1034" s="3"/>
      <c r="AK1034" s="3"/>
      <c r="AL1034" s="3"/>
      <c r="AM1034" s="3"/>
      <c r="AN1034" s="3"/>
      <c r="AO1034" s="3"/>
      <c r="AP1034" s="3"/>
      <c r="AQ1034" s="3"/>
      <c r="AR1034" s="3"/>
      <c r="AS1034" s="3"/>
      <c r="AT1034" s="3"/>
      <c r="AU1034" s="3"/>
      <c r="AV1034" s="2" t="s">
        <v>52</v>
      </c>
      <c r="AW1034" s="2" t="s">
        <v>2379</v>
      </c>
      <c r="AX1034" s="2" t="s">
        <v>52</v>
      </c>
      <c r="AY1034" s="2" t="s">
        <v>52</v>
      </c>
      <c r="AZ1034" s="2" t="s">
        <v>52</v>
      </c>
    </row>
    <row r="1035" spans="1:52" ht="30" customHeight="1" x14ac:dyDescent="0.3">
      <c r="A1035" s="23" t="s">
        <v>979</v>
      </c>
      <c r="B1035" s="23" t="s">
        <v>52</v>
      </c>
      <c r="C1035" s="23" t="s">
        <v>52</v>
      </c>
      <c r="D1035" s="24"/>
      <c r="E1035" s="26"/>
      <c r="F1035" s="29">
        <f>TRUNC(SUMIF(N1031:N1034, N1030, F1031:F1034),0)</f>
        <v>0</v>
      </c>
      <c r="G1035" s="26"/>
      <c r="H1035" s="29">
        <f>TRUNC(SUMIF(N1031:N1034, N1030, H1031:H1034),0)</f>
        <v>0</v>
      </c>
      <c r="I1035" s="26"/>
      <c r="J1035" s="29">
        <f>TRUNC(SUMIF(N1031:N1034, N1030, J1031:J1034),0)</f>
        <v>0</v>
      </c>
      <c r="K1035" s="26"/>
      <c r="L1035" s="29">
        <f>F1035+H1035+J1035</f>
        <v>0</v>
      </c>
      <c r="M1035" s="23" t="s">
        <v>52</v>
      </c>
      <c r="N1035" s="2" t="s">
        <v>97</v>
      </c>
      <c r="O1035" s="2" t="s">
        <v>97</v>
      </c>
      <c r="P1035" s="2" t="s">
        <v>52</v>
      </c>
      <c r="Q1035" s="2" t="s">
        <v>52</v>
      </c>
      <c r="R1035" s="2" t="s">
        <v>52</v>
      </c>
      <c r="S1035" s="3"/>
      <c r="T1035" s="3"/>
      <c r="U1035" s="3"/>
      <c r="V1035" s="3"/>
      <c r="W1035" s="3"/>
      <c r="X1035" s="3"/>
      <c r="Y1035" s="3"/>
      <c r="Z1035" s="3"/>
      <c r="AA1035" s="3"/>
      <c r="AB1035" s="3"/>
      <c r="AC1035" s="3"/>
      <c r="AD1035" s="3"/>
      <c r="AE1035" s="3"/>
      <c r="AF1035" s="3"/>
      <c r="AG1035" s="3"/>
      <c r="AH1035" s="3"/>
      <c r="AI1035" s="3"/>
      <c r="AJ1035" s="3"/>
      <c r="AK1035" s="3"/>
      <c r="AL1035" s="3"/>
      <c r="AM1035" s="3"/>
      <c r="AN1035" s="3"/>
      <c r="AO1035" s="3"/>
      <c r="AP1035" s="3"/>
      <c r="AQ1035" s="3"/>
      <c r="AR1035" s="3"/>
      <c r="AS1035" s="3"/>
      <c r="AT1035" s="3"/>
      <c r="AU1035" s="3"/>
      <c r="AV1035" s="2" t="s">
        <v>52</v>
      </c>
      <c r="AW1035" s="2" t="s">
        <v>52</v>
      </c>
      <c r="AX1035" s="2" t="s">
        <v>52</v>
      </c>
      <c r="AY1035" s="2" t="s">
        <v>52</v>
      </c>
      <c r="AZ1035" s="2" t="s">
        <v>52</v>
      </c>
    </row>
    <row r="1036" spans="1:52" ht="30" customHeight="1" x14ac:dyDescent="0.3">
      <c r="A1036" s="24"/>
      <c r="B1036" s="24"/>
      <c r="C1036" s="24"/>
      <c r="D1036" s="24"/>
      <c r="E1036" s="26"/>
      <c r="F1036" s="29"/>
      <c r="G1036" s="26"/>
      <c r="H1036" s="29"/>
      <c r="I1036" s="26"/>
      <c r="J1036" s="29"/>
      <c r="K1036" s="26"/>
      <c r="L1036" s="29"/>
      <c r="M1036" s="24"/>
    </row>
    <row r="1037" spans="1:52" ht="30" customHeight="1" x14ac:dyDescent="0.3">
      <c r="A1037" s="20" t="s">
        <v>2380</v>
      </c>
      <c r="B1037" s="21"/>
      <c r="C1037" s="21"/>
      <c r="D1037" s="21"/>
      <c r="E1037" s="25"/>
      <c r="F1037" s="28"/>
      <c r="G1037" s="25"/>
      <c r="H1037" s="28"/>
      <c r="I1037" s="25"/>
      <c r="J1037" s="28"/>
      <c r="K1037" s="25"/>
      <c r="L1037" s="28"/>
      <c r="M1037" s="22"/>
      <c r="N1037" s="1" t="s">
        <v>1623</v>
      </c>
    </row>
    <row r="1038" spans="1:52" ht="30" customHeight="1" x14ac:dyDescent="0.3">
      <c r="A1038" s="23" t="s">
        <v>2136</v>
      </c>
      <c r="B1038" s="23" t="s">
        <v>2381</v>
      </c>
      <c r="C1038" s="23" t="s">
        <v>62</v>
      </c>
      <c r="D1038" s="24">
        <v>1.05</v>
      </c>
      <c r="E1038" s="26">
        <f>단가대비표!O120</f>
        <v>0</v>
      </c>
      <c r="F1038" s="29">
        <f>TRUNC(E1038*D1038,1)</f>
        <v>0</v>
      </c>
      <c r="G1038" s="26">
        <f>단가대비표!P120</f>
        <v>0</v>
      </c>
      <c r="H1038" s="29">
        <f>TRUNC(G1038*D1038,1)</f>
        <v>0</v>
      </c>
      <c r="I1038" s="26">
        <f>단가대비표!V120</f>
        <v>0</v>
      </c>
      <c r="J1038" s="29">
        <f>TRUNC(I1038*D1038,1)</f>
        <v>0</v>
      </c>
      <c r="K1038" s="26">
        <f t="shared" ref="K1038:L1041" si="159">TRUNC(E1038+G1038+I1038,1)</f>
        <v>0</v>
      </c>
      <c r="L1038" s="29">
        <f t="shared" si="159"/>
        <v>0</v>
      </c>
      <c r="M1038" s="23" t="s">
        <v>2382</v>
      </c>
      <c r="N1038" s="2" t="s">
        <v>1623</v>
      </c>
      <c r="O1038" s="2" t="s">
        <v>2383</v>
      </c>
      <c r="P1038" s="2" t="s">
        <v>66</v>
      </c>
      <c r="Q1038" s="2" t="s">
        <v>66</v>
      </c>
      <c r="R1038" s="2" t="s">
        <v>65</v>
      </c>
      <c r="S1038" s="3"/>
      <c r="T1038" s="3"/>
      <c r="U1038" s="3"/>
      <c r="V1038" s="3"/>
      <c r="W1038" s="3"/>
      <c r="X1038" s="3"/>
      <c r="Y1038" s="3"/>
      <c r="Z1038" s="3"/>
      <c r="AA1038" s="3"/>
      <c r="AB1038" s="3"/>
      <c r="AC1038" s="3"/>
      <c r="AD1038" s="3"/>
      <c r="AE1038" s="3"/>
      <c r="AF1038" s="3"/>
      <c r="AG1038" s="3"/>
      <c r="AH1038" s="3"/>
      <c r="AI1038" s="3"/>
      <c r="AJ1038" s="3"/>
      <c r="AK1038" s="3"/>
      <c r="AL1038" s="3"/>
      <c r="AM1038" s="3"/>
      <c r="AN1038" s="3"/>
      <c r="AO1038" s="3"/>
      <c r="AP1038" s="3"/>
      <c r="AQ1038" s="3"/>
      <c r="AR1038" s="3"/>
      <c r="AS1038" s="3"/>
      <c r="AT1038" s="3"/>
      <c r="AU1038" s="3"/>
      <c r="AV1038" s="2" t="s">
        <v>52</v>
      </c>
      <c r="AW1038" s="2" t="s">
        <v>2384</v>
      </c>
      <c r="AX1038" s="2" t="s">
        <v>52</v>
      </c>
      <c r="AY1038" s="2" t="s">
        <v>52</v>
      </c>
      <c r="AZ1038" s="2" t="s">
        <v>52</v>
      </c>
    </row>
    <row r="1039" spans="1:52" ht="30" customHeight="1" x14ac:dyDescent="0.3">
      <c r="A1039" s="23" t="s">
        <v>1577</v>
      </c>
      <c r="B1039" s="23" t="s">
        <v>2141</v>
      </c>
      <c r="C1039" s="23" t="s">
        <v>897</v>
      </c>
      <c r="D1039" s="24">
        <v>1.1200000000000001</v>
      </c>
      <c r="E1039" s="26">
        <f>일위대가목록!E150</f>
        <v>0</v>
      </c>
      <c r="F1039" s="29">
        <f>TRUNC(E1039*D1039,1)</f>
        <v>0</v>
      </c>
      <c r="G1039" s="26">
        <f>일위대가목록!F150</f>
        <v>0</v>
      </c>
      <c r="H1039" s="29">
        <f>TRUNC(G1039*D1039,1)</f>
        <v>0</v>
      </c>
      <c r="I1039" s="26">
        <f>일위대가목록!G150</f>
        <v>0</v>
      </c>
      <c r="J1039" s="29">
        <f>TRUNC(I1039*D1039,1)</f>
        <v>0</v>
      </c>
      <c r="K1039" s="26">
        <f t="shared" si="159"/>
        <v>0</v>
      </c>
      <c r="L1039" s="29">
        <f t="shared" si="159"/>
        <v>0</v>
      </c>
      <c r="M1039" s="23" t="s">
        <v>2142</v>
      </c>
      <c r="N1039" s="2" t="s">
        <v>1623</v>
      </c>
      <c r="O1039" s="2" t="s">
        <v>2143</v>
      </c>
      <c r="P1039" s="2" t="s">
        <v>65</v>
      </c>
      <c r="Q1039" s="2" t="s">
        <v>66</v>
      </c>
      <c r="R1039" s="2" t="s">
        <v>66</v>
      </c>
      <c r="S1039" s="3"/>
      <c r="T1039" s="3"/>
      <c r="U1039" s="3"/>
      <c r="V1039" s="3"/>
      <c r="W1039" s="3"/>
      <c r="X1039" s="3"/>
      <c r="Y1039" s="3"/>
      <c r="Z1039" s="3"/>
      <c r="AA1039" s="3"/>
      <c r="AB1039" s="3"/>
      <c r="AC1039" s="3"/>
      <c r="AD1039" s="3"/>
      <c r="AE1039" s="3"/>
      <c r="AF1039" s="3"/>
      <c r="AG1039" s="3"/>
      <c r="AH1039" s="3"/>
      <c r="AI1039" s="3"/>
      <c r="AJ1039" s="3"/>
      <c r="AK1039" s="3"/>
      <c r="AL1039" s="3"/>
      <c r="AM1039" s="3"/>
      <c r="AN1039" s="3"/>
      <c r="AO1039" s="3"/>
      <c r="AP1039" s="3"/>
      <c r="AQ1039" s="3"/>
      <c r="AR1039" s="3"/>
      <c r="AS1039" s="3"/>
      <c r="AT1039" s="3"/>
      <c r="AU1039" s="3"/>
      <c r="AV1039" s="2" t="s">
        <v>52</v>
      </c>
      <c r="AW1039" s="2" t="s">
        <v>2385</v>
      </c>
      <c r="AX1039" s="2" t="s">
        <v>52</v>
      </c>
      <c r="AY1039" s="2" t="s">
        <v>52</v>
      </c>
      <c r="AZ1039" s="2" t="s">
        <v>52</v>
      </c>
    </row>
    <row r="1040" spans="1:52" ht="30" customHeight="1" x14ac:dyDescent="0.3">
      <c r="A1040" s="23" t="s">
        <v>1582</v>
      </c>
      <c r="B1040" s="23" t="s">
        <v>1583</v>
      </c>
      <c r="C1040" s="23" t="s">
        <v>70</v>
      </c>
      <c r="D1040" s="24">
        <v>0.1</v>
      </c>
      <c r="E1040" s="26">
        <f>일위대가목록!E151</f>
        <v>0</v>
      </c>
      <c r="F1040" s="29">
        <f>TRUNC(E1040*D1040,1)</f>
        <v>0</v>
      </c>
      <c r="G1040" s="26">
        <f>일위대가목록!F151</f>
        <v>0</v>
      </c>
      <c r="H1040" s="29">
        <f>TRUNC(G1040*D1040,1)</f>
        <v>0</v>
      </c>
      <c r="I1040" s="26">
        <f>일위대가목록!G151</f>
        <v>0</v>
      </c>
      <c r="J1040" s="29">
        <f>TRUNC(I1040*D1040,1)</f>
        <v>0</v>
      </c>
      <c r="K1040" s="26">
        <f t="shared" si="159"/>
        <v>0</v>
      </c>
      <c r="L1040" s="29">
        <f t="shared" si="159"/>
        <v>0</v>
      </c>
      <c r="M1040" s="23" t="s">
        <v>1584</v>
      </c>
      <c r="N1040" s="2" t="s">
        <v>1623</v>
      </c>
      <c r="O1040" s="2" t="s">
        <v>1585</v>
      </c>
      <c r="P1040" s="2" t="s">
        <v>65</v>
      </c>
      <c r="Q1040" s="2" t="s">
        <v>66</v>
      </c>
      <c r="R1040" s="2" t="s">
        <v>66</v>
      </c>
      <c r="S1040" s="3"/>
      <c r="T1040" s="3"/>
      <c r="U1040" s="3"/>
      <c r="V1040" s="3"/>
      <c r="W1040" s="3"/>
      <c r="X1040" s="3"/>
      <c r="Y1040" s="3"/>
      <c r="Z1040" s="3"/>
      <c r="AA1040" s="3"/>
      <c r="AB1040" s="3"/>
      <c r="AC1040" s="3"/>
      <c r="AD1040" s="3"/>
      <c r="AE1040" s="3"/>
      <c r="AF1040" s="3"/>
      <c r="AG1040" s="3"/>
      <c r="AH1040" s="3"/>
      <c r="AI1040" s="3"/>
      <c r="AJ1040" s="3"/>
      <c r="AK1040" s="3"/>
      <c r="AL1040" s="3"/>
      <c r="AM1040" s="3"/>
      <c r="AN1040" s="3"/>
      <c r="AO1040" s="3"/>
      <c r="AP1040" s="3"/>
      <c r="AQ1040" s="3"/>
      <c r="AR1040" s="3"/>
      <c r="AS1040" s="3"/>
      <c r="AT1040" s="3"/>
      <c r="AU1040" s="3"/>
      <c r="AV1040" s="2" t="s">
        <v>52</v>
      </c>
      <c r="AW1040" s="2" t="s">
        <v>2386</v>
      </c>
      <c r="AX1040" s="2" t="s">
        <v>52</v>
      </c>
      <c r="AY1040" s="2" t="s">
        <v>52</v>
      </c>
      <c r="AZ1040" s="2" t="s">
        <v>52</v>
      </c>
    </row>
    <row r="1041" spans="1:52" ht="30" customHeight="1" x14ac:dyDescent="0.3">
      <c r="A1041" s="23" t="s">
        <v>895</v>
      </c>
      <c r="B1041" s="23" t="s">
        <v>896</v>
      </c>
      <c r="C1041" s="23" t="s">
        <v>897</v>
      </c>
      <c r="D1041" s="24">
        <v>-3.9199999999999999E-2</v>
      </c>
      <c r="E1041" s="26">
        <f>단가대비표!O18</f>
        <v>0</v>
      </c>
      <c r="F1041" s="29">
        <f>TRUNC(E1041*D1041,1)</f>
        <v>0</v>
      </c>
      <c r="G1041" s="26">
        <f>단가대비표!P18</f>
        <v>0</v>
      </c>
      <c r="H1041" s="29">
        <f>TRUNC(G1041*D1041,1)</f>
        <v>0</v>
      </c>
      <c r="I1041" s="26">
        <f>단가대비표!V18</f>
        <v>0</v>
      </c>
      <c r="J1041" s="29">
        <f>TRUNC(I1041*D1041,1)</f>
        <v>0</v>
      </c>
      <c r="K1041" s="26">
        <f t="shared" si="159"/>
        <v>0</v>
      </c>
      <c r="L1041" s="29">
        <f t="shared" si="159"/>
        <v>0</v>
      </c>
      <c r="M1041" s="23" t="s">
        <v>898</v>
      </c>
      <c r="N1041" s="2" t="s">
        <v>1623</v>
      </c>
      <c r="O1041" s="2" t="s">
        <v>899</v>
      </c>
      <c r="P1041" s="2" t="s">
        <v>66</v>
      </c>
      <c r="Q1041" s="2" t="s">
        <v>66</v>
      </c>
      <c r="R1041" s="2" t="s">
        <v>65</v>
      </c>
      <c r="S1041" s="3"/>
      <c r="T1041" s="3"/>
      <c r="U1041" s="3"/>
      <c r="V1041" s="3"/>
      <c r="W1041" s="3"/>
      <c r="X1041" s="3"/>
      <c r="Y1041" s="3"/>
      <c r="Z1041" s="3"/>
      <c r="AA1041" s="3"/>
      <c r="AB1041" s="3"/>
      <c r="AC1041" s="3"/>
      <c r="AD1041" s="3"/>
      <c r="AE1041" s="3"/>
      <c r="AF1041" s="3"/>
      <c r="AG1041" s="3"/>
      <c r="AH1041" s="3"/>
      <c r="AI1041" s="3"/>
      <c r="AJ1041" s="3"/>
      <c r="AK1041" s="3"/>
      <c r="AL1041" s="3"/>
      <c r="AM1041" s="3"/>
      <c r="AN1041" s="3"/>
      <c r="AO1041" s="3"/>
      <c r="AP1041" s="3"/>
      <c r="AQ1041" s="3"/>
      <c r="AR1041" s="3"/>
      <c r="AS1041" s="3"/>
      <c r="AT1041" s="3"/>
      <c r="AU1041" s="3"/>
      <c r="AV1041" s="2" t="s">
        <v>52</v>
      </c>
      <c r="AW1041" s="2" t="s">
        <v>2387</v>
      </c>
      <c r="AX1041" s="2" t="s">
        <v>52</v>
      </c>
      <c r="AY1041" s="2" t="s">
        <v>52</v>
      </c>
      <c r="AZ1041" s="2" t="s">
        <v>52</v>
      </c>
    </row>
    <row r="1042" spans="1:52" ht="30" customHeight="1" x14ac:dyDescent="0.3">
      <c r="A1042" s="23" t="s">
        <v>979</v>
      </c>
      <c r="B1042" s="23" t="s">
        <v>52</v>
      </c>
      <c r="C1042" s="23" t="s">
        <v>52</v>
      </c>
      <c r="D1042" s="24"/>
      <c r="E1042" s="26"/>
      <c r="F1042" s="29">
        <f>TRUNC(SUMIF(N1038:N1041, N1037, F1038:F1041),0)</f>
        <v>0</v>
      </c>
      <c r="G1042" s="26"/>
      <c r="H1042" s="29">
        <f>TRUNC(SUMIF(N1038:N1041, N1037, H1038:H1041),0)</f>
        <v>0</v>
      </c>
      <c r="I1042" s="26"/>
      <c r="J1042" s="29">
        <f>TRUNC(SUMIF(N1038:N1041, N1037, J1038:J1041),0)</f>
        <v>0</v>
      </c>
      <c r="K1042" s="26"/>
      <c r="L1042" s="29">
        <f>F1042+H1042+J1042</f>
        <v>0</v>
      </c>
      <c r="M1042" s="23" t="s">
        <v>52</v>
      </c>
      <c r="N1042" s="2" t="s">
        <v>97</v>
      </c>
      <c r="O1042" s="2" t="s">
        <v>97</v>
      </c>
      <c r="P1042" s="2" t="s">
        <v>52</v>
      </c>
      <c r="Q1042" s="2" t="s">
        <v>52</v>
      </c>
      <c r="R1042" s="2" t="s">
        <v>52</v>
      </c>
      <c r="S1042" s="3"/>
      <c r="T1042" s="3"/>
      <c r="U1042" s="3"/>
      <c r="V1042" s="3"/>
      <c r="W1042" s="3"/>
      <c r="X1042" s="3"/>
      <c r="Y1042" s="3"/>
      <c r="Z1042" s="3"/>
      <c r="AA1042" s="3"/>
      <c r="AB1042" s="3"/>
      <c r="AC1042" s="3"/>
      <c r="AD1042" s="3"/>
      <c r="AE1042" s="3"/>
      <c r="AF1042" s="3"/>
      <c r="AG1042" s="3"/>
      <c r="AH1042" s="3"/>
      <c r="AI1042" s="3"/>
      <c r="AJ1042" s="3"/>
      <c r="AK1042" s="3"/>
      <c r="AL1042" s="3"/>
      <c r="AM1042" s="3"/>
      <c r="AN1042" s="3"/>
      <c r="AO1042" s="3"/>
      <c r="AP1042" s="3"/>
      <c r="AQ1042" s="3"/>
      <c r="AR1042" s="3"/>
      <c r="AS1042" s="3"/>
      <c r="AT1042" s="3"/>
      <c r="AU1042" s="3"/>
      <c r="AV1042" s="2" t="s">
        <v>52</v>
      </c>
      <c r="AW1042" s="2" t="s">
        <v>52</v>
      </c>
      <c r="AX1042" s="2" t="s">
        <v>52</v>
      </c>
      <c r="AY1042" s="2" t="s">
        <v>52</v>
      </c>
      <c r="AZ1042" s="2" t="s">
        <v>52</v>
      </c>
    </row>
    <row r="1043" spans="1:52" ht="30" customHeight="1" x14ac:dyDescent="0.3">
      <c r="A1043" s="24"/>
      <c r="B1043" s="24"/>
      <c r="C1043" s="24"/>
      <c r="D1043" s="24"/>
      <c r="E1043" s="26"/>
      <c r="F1043" s="29"/>
      <c r="G1043" s="26"/>
      <c r="H1043" s="29"/>
      <c r="I1043" s="26"/>
      <c r="J1043" s="29"/>
      <c r="K1043" s="26"/>
      <c r="L1043" s="29"/>
      <c r="M1043" s="24"/>
    </row>
    <row r="1044" spans="1:52" ht="30" customHeight="1" x14ac:dyDescent="0.3">
      <c r="A1044" s="20" t="s">
        <v>2388</v>
      </c>
      <c r="B1044" s="21"/>
      <c r="C1044" s="21"/>
      <c r="D1044" s="21"/>
      <c r="E1044" s="25"/>
      <c r="F1044" s="28"/>
      <c r="G1044" s="25"/>
      <c r="H1044" s="28"/>
      <c r="I1044" s="25"/>
      <c r="J1044" s="28"/>
      <c r="K1044" s="25"/>
      <c r="L1044" s="28"/>
      <c r="M1044" s="22"/>
      <c r="N1044" s="1" t="s">
        <v>1656</v>
      </c>
    </row>
    <row r="1045" spans="1:52" ht="30" customHeight="1" x14ac:dyDescent="0.3">
      <c r="A1045" s="23" t="s">
        <v>2136</v>
      </c>
      <c r="B1045" s="23" t="s">
        <v>2389</v>
      </c>
      <c r="C1045" s="23" t="s">
        <v>62</v>
      </c>
      <c r="D1045" s="24">
        <v>1.05</v>
      </c>
      <c r="E1045" s="26">
        <f>단가대비표!O122</f>
        <v>0</v>
      </c>
      <c r="F1045" s="29">
        <f>TRUNC(E1045*D1045,1)</f>
        <v>0</v>
      </c>
      <c r="G1045" s="26">
        <f>단가대비표!P122</f>
        <v>0</v>
      </c>
      <c r="H1045" s="29">
        <f>TRUNC(G1045*D1045,1)</f>
        <v>0</v>
      </c>
      <c r="I1045" s="26">
        <f>단가대비표!V122</f>
        <v>0</v>
      </c>
      <c r="J1045" s="29">
        <f>TRUNC(I1045*D1045,1)</f>
        <v>0</v>
      </c>
      <c r="K1045" s="26">
        <f t="shared" ref="K1045:L1049" si="160">TRUNC(E1045+G1045+I1045,1)</f>
        <v>0</v>
      </c>
      <c r="L1045" s="29">
        <f t="shared" si="160"/>
        <v>0</v>
      </c>
      <c r="M1045" s="23" t="s">
        <v>2390</v>
      </c>
      <c r="N1045" s="2" t="s">
        <v>1656</v>
      </c>
      <c r="O1045" s="2" t="s">
        <v>2391</v>
      </c>
      <c r="P1045" s="2" t="s">
        <v>66</v>
      </c>
      <c r="Q1045" s="2" t="s">
        <v>66</v>
      </c>
      <c r="R1045" s="2" t="s">
        <v>65</v>
      </c>
      <c r="S1045" s="3"/>
      <c r="T1045" s="3"/>
      <c r="U1045" s="3"/>
      <c r="V1045" s="3"/>
      <c r="W1045" s="3"/>
      <c r="X1045" s="3"/>
      <c r="Y1045" s="3"/>
      <c r="Z1045" s="3"/>
      <c r="AA1045" s="3"/>
      <c r="AB1045" s="3"/>
      <c r="AC1045" s="3"/>
      <c r="AD1045" s="3"/>
      <c r="AE1045" s="3"/>
      <c r="AF1045" s="3"/>
      <c r="AG1045" s="3"/>
      <c r="AH1045" s="3"/>
      <c r="AI1045" s="3"/>
      <c r="AJ1045" s="3"/>
      <c r="AK1045" s="3"/>
      <c r="AL1045" s="3"/>
      <c r="AM1045" s="3"/>
      <c r="AN1045" s="3"/>
      <c r="AO1045" s="3"/>
      <c r="AP1045" s="3"/>
      <c r="AQ1045" s="3"/>
      <c r="AR1045" s="3"/>
      <c r="AS1045" s="3"/>
      <c r="AT1045" s="3"/>
      <c r="AU1045" s="3"/>
      <c r="AV1045" s="2" t="s">
        <v>52</v>
      </c>
      <c r="AW1045" s="2" t="s">
        <v>2392</v>
      </c>
      <c r="AX1045" s="2" t="s">
        <v>52</v>
      </c>
      <c r="AY1045" s="2" t="s">
        <v>52</v>
      </c>
      <c r="AZ1045" s="2" t="s">
        <v>52</v>
      </c>
    </row>
    <row r="1046" spans="1:52" ht="30" customHeight="1" x14ac:dyDescent="0.3">
      <c r="A1046" s="23" t="s">
        <v>1577</v>
      </c>
      <c r="B1046" s="23" t="s">
        <v>2141</v>
      </c>
      <c r="C1046" s="23" t="s">
        <v>897</v>
      </c>
      <c r="D1046" s="24">
        <v>2.62</v>
      </c>
      <c r="E1046" s="26">
        <f>일위대가목록!E150</f>
        <v>0</v>
      </c>
      <c r="F1046" s="29">
        <f>TRUNC(E1046*D1046,1)</f>
        <v>0</v>
      </c>
      <c r="G1046" s="26">
        <f>일위대가목록!F150</f>
        <v>0</v>
      </c>
      <c r="H1046" s="29">
        <f>TRUNC(G1046*D1046,1)</f>
        <v>0</v>
      </c>
      <c r="I1046" s="26">
        <f>일위대가목록!G150</f>
        <v>0</v>
      </c>
      <c r="J1046" s="29">
        <f>TRUNC(I1046*D1046,1)</f>
        <v>0</v>
      </c>
      <c r="K1046" s="26">
        <f t="shared" si="160"/>
        <v>0</v>
      </c>
      <c r="L1046" s="29">
        <f t="shared" si="160"/>
        <v>0</v>
      </c>
      <c r="M1046" s="23" t="s">
        <v>2142</v>
      </c>
      <c r="N1046" s="2" t="s">
        <v>1656</v>
      </c>
      <c r="O1046" s="2" t="s">
        <v>2143</v>
      </c>
      <c r="P1046" s="2" t="s">
        <v>65</v>
      </c>
      <c r="Q1046" s="2" t="s">
        <v>66</v>
      </c>
      <c r="R1046" s="2" t="s">
        <v>66</v>
      </c>
      <c r="S1046" s="3"/>
      <c r="T1046" s="3"/>
      <c r="U1046" s="3"/>
      <c r="V1046" s="3"/>
      <c r="W1046" s="3"/>
      <c r="X1046" s="3"/>
      <c r="Y1046" s="3"/>
      <c r="Z1046" s="3"/>
      <c r="AA1046" s="3"/>
      <c r="AB1046" s="3"/>
      <c r="AC1046" s="3"/>
      <c r="AD1046" s="3"/>
      <c r="AE1046" s="3"/>
      <c r="AF1046" s="3"/>
      <c r="AG1046" s="3"/>
      <c r="AH1046" s="3"/>
      <c r="AI1046" s="3"/>
      <c r="AJ1046" s="3"/>
      <c r="AK1046" s="3"/>
      <c r="AL1046" s="3"/>
      <c r="AM1046" s="3"/>
      <c r="AN1046" s="3"/>
      <c r="AO1046" s="3"/>
      <c r="AP1046" s="3"/>
      <c r="AQ1046" s="3"/>
      <c r="AR1046" s="3"/>
      <c r="AS1046" s="3"/>
      <c r="AT1046" s="3"/>
      <c r="AU1046" s="3"/>
      <c r="AV1046" s="2" t="s">
        <v>52</v>
      </c>
      <c r="AW1046" s="2" t="s">
        <v>2393</v>
      </c>
      <c r="AX1046" s="2" t="s">
        <v>52</v>
      </c>
      <c r="AY1046" s="2" t="s">
        <v>52</v>
      </c>
      <c r="AZ1046" s="2" t="s">
        <v>52</v>
      </c>
    </row>
    <row r="1047" spans="1:52" ht="30" customHeight="1" x14ac:dyDescent="0.3">
      <c r="A1047" s="23" t="s">
        <v>1582</v>
      </c>
      <c r="B1047" s="23" t="s">
        <v>1583</v>
      </c>
      <c r="C1047" s="23" t="s">
        <v>70</v>
      </c>
      <c r="D1047" s="24">
        <v>0.16</v>
      </c>
      <c r="E1047" s="26">
        <f>일위대가목록!E151</f>
        <v>0</v>
      </c>
      <c r="F1047" s="29">
        <f>TRUNC(E1047*D1047,1)</f>
        <v>0</v>
      </c>
      <c r="G1047" s="26">
        <f>일위대가목록!F151</f>
        <v>0</v>
      </c>
      <c r="H1047" s="29">
        <f>TRUNC(G1047*D1047,1)</f>
        <v>0</v>
      </c>
      <c r="I1047" s="26">
        <f>일위대가목록!G151</f>
        <v>0</v>
      </c>
      <c r="J1047" s="29">
        <f>TRUNC(I1047*D1047,1)</f>
        <v>0</v>
      </c>
      <c r="K1047" s="26">
        <f t="shared" si="160"/>
        <v>0</v>
      </c>
      <c r="L1047" s="29">
        <f t="shared" si="160"/>
        <v>0</v>
      </c>
      <c r="M1047" s="23" t="s">
        <v>1584</v>
      </c>
      <c r="N1047" s="2" t="s">
        <v>1656</v>
      </c>
      <c r="O1047" s="2" t="s">
        <v>1585</v>
      </c>
      <c r="P1047" s="2" t="s">
        <v>65</v>
      </c>
      <c r="Q1047" s="2" t="s">
        <v>66</v>
      </c>
      <c r="R1047" s="2" t="s">
        <v>66</v>
      </c>
      <c r="S1047" s="3"/>
      <c r="T1047" s="3"/>
      <c r="U1047" s="3"/>
      <c r="V1047" s="3"/>
      <c r="W1047" s="3"/>
      <c r="X1047" s="3"/>
      <c r="Y1047" s="3"/>
      <c r="Z1047" s="3"/>
      <c r="AA1047" s="3"/>
      <c r="AB1047" s="3"/>
      <c r="AC1047" s="3"/>
      <c r="AD1047" s="3"/>
      <c r="AE1047" s="3"/>
      <c r="AF1047" s="3"/>
      <c r="AG1047" s="3"/>
      <c r="AH1047" s="3"/>
      <c r="AI1047" s="3"/>
      <c r="AJ1047" s="3"/>
      <c r="AK1047" s="3"/>
      <c r="AL1047" s="3"/>
      <c r="AM1047" s="3"/>
      <c r="AN1047" s="3"/>
      <c r="AO1047" s="3"/>
      <c r="AP1047" s="3"/>
      <c r="AQ1047" s="3"/>
      <c r="AR1047" s="3"/>
      <c r="AS1047" s="3"/>
      <c r="AT1047" s="3"/>
      <c r="AU1047" s="3"/>
      <c r="AV1047" s="2" t="s">
        <v>52</v>
      </c>
      <c r="AW1047" s="2" t="s">
        <v>2394</v>
      </c>
      <c r="AX1047" s="2" t="s">
        <v>52</v>
      </c>
      <c r="AY1047" s="2" t="s">
        <v>52</v>
      </c>
      <c r="AZ1047" s="2" t="s">
        <v>52</v>
      </c>
    </row>
    <row r="1048" spans="1:52" ht="30" customHeight="1" x14ac:dyDescent="0.3">
      <c r="A1048" s="23" t="s">
        <v>895</v>
      </c>
      <c r="B1048" s="23" t="s">
        <v>896</v>
      </c>
      <c r="C1048" s="23" t="s">
        <v>897</v>
      </c>
      <c r="D1048" s="24">
        <v>-9.1700000000000004E-2</v>
      </c>
      <c r="E1048" s="26">
        <f>단가대비표!O18</f>
        <v>0</v>
      </c>
      <c r="F1048" s="29">
        <f>TRUNC(E1048*D1048,1)</f>
        <v>0</v>
      </c>
      <c r="G1048" s="26">
        <f>단가대비표!P18</f>
        <v>0</v>
      </c>
      <c r="H1048" s="29">
        <f>TRUNC(G1048*D1048,1)</f>
        <v>0</v>
      </c>
      <c r="I1048" s="26">
        <f>단가대비표!V18</f>
        <v>0</v>
      </c>
      <c r="J1048" s="29">
        <f>TRUNC(I1048*D1048,1)</f>
        <v>0</v>
      </c>
      <c r="K1048" s="26">
        <f t="shared" si="160"/>
        <v>0</v>
      </c>
      <c r="L1048" s="29">
        <f t="shared" si="160"/>
        <v>0</v>
      </c>
      <c r="M1048" s="23" t="s">
        <v>898</v>
      </c>
      <c r="N1048" s="2" t="s">
        <v>1656</v>
      </c>
      <c r="O1048" s="2" t="s">
        <v>899</v>
      </c>
      <c r="P1048" s="2" t="s">
        <v>66</v>
      </c>
      <c r="Q1048" s="2" t="s">
        <v>66</v>
      </c>
      <c r="R1048" s="2" t="s">
        <v>65</v>
      </c>
      <c r="S1048" s="3"/>
      <c r="T1048" s="3"/>
      <c r="U1048" s="3"/>
      <c r="V1048" s="3"/>
      <c r="W1048" s="3"/>
      <c r="X1048" s="3"/>
      <c r="Y1048" s="3"/>
      <c r="Z1048" s="3"/>
      <c r="AA1048" s="3"/>
      <c r="AB1048" s="3"/>
      <c r="AC1048" s="3"/>
      <c r="AD1048" s="3"/>
      <c r="AE1048" s="3"/>
      <c r="AF1048" s="3"/>
      <c r="AG1048" s="3"/>
      <c r="AH1048" s="3"/>
      <c r="AI1048" s="3"/>
      <c r="AJ1048" s="3"/>
      <c r="AK1048" s="3"/>
      <c r="AL1048" s="3"/>
      <c r="AM1048" s="3"/>
      <c r="AN1048" s="3"/>
      <c r="AO1048" s="3"/>
      <c r="AP1048" s="3"/>
      <c r="AQ1048" s="3"/>
      <c r="AR1048" s="3"/>
      <c r="AS1048" s="3"/>
      <c r="AT1048" s="3"/>
      <c r="AU1048" s="3"/>
      <c r="AV1048" s="2" t="s">
        <v>52</v>
      </c>
      <c r="AW1048" s="2" t="s">
        <v>2395</v>
      </c>
      <c r="AX1048" s="2" t="s">
        <v>52</v>
      </c>
      <c r="AY1048" s="2" t="s">
        <v>52</v>
      </c>
      <c r="AZ1048" s="2" t="s">
        <v>52</v>
      </c>
    </row>
    <row r="1049" spans="1:52" ht="30" customHeight="1" x14ac:dyDescent="0.3">
      <c r="A1049" s="23" t="s">
        <v>1373</v>
      </c>
      <c r="B1049" s="23" t="s">
        <v>1374</v>
      </c>
      <c r="C1049" s="23" t="s">
        <v>70</v>
      </c>
      <c r="D1049" s="24">
        <v>0.154</v>
      </c>
      <c r="E1049" s="26">
        <f>단가대비표!O44</f>
        <v>0</v>
      </c>
      <c r="F1049" s="29">
        <f>TRUNC(E1049*D1049,1)</f>
        <v>0</v>
      </c>
      <c r="G1049" s="26">
        <f>단가대비표!P44</f>
        <v>0</v>
      </c>
      <c r="H1049" s="29">
        <f>TRUNC(G1049*D1049,1)</f>
        <v>0</v>
      </c>
      <c r="I1049" s="26">
        <f>단가대비표!V44</f>
        <v>0</v>
      </c>
      <c r="J1049" s="29">
        <f>TRUNC(I1049*D1049,1)</f>
        <v>0</v>
      </c>
      <c r="K1049" s="26">
        <f t="shared" si="160"/>
        <v>0</v>
      </c>
      <c r="L1049" s="29">
        <f t="shared" si="160"/>
        <v>0</v>
      </c>
      <c r="M1049" s="23" t="s">
        <v>1375</v>
      </c>
      <c r="N1049" s="2" t="s">
        <v>1656</v>
      </c>
      <c r="O1049" s="2" t="s">
        <v>1376</v>
      </c>
      <c r="P1049" s="2" t="s">
        <v>66</v>
      </c>
      <c r="Q1049" s="2" t="s">
        <v>66</v>
      </c>
      <c r="R1049" s="2" t="s">
        <v>65</v>
      </c>
      <c r="S1049" s="3"/>
      <c r="T1049" s="3"/>
      <c r="U1049" s="3"/>
      <c r="V1049" s="3"/>
      <c r="W1049" s="3"/>
      <c r="X1049" s="3"/>
      <c r="Y1049" s="3"/>
      <c r="Z1049" s="3"/>
      <c r="AA1049" s="3"/>
      <c r="AB1049" s="3"/>
      <c r="AC1049" s="3"/>
      <c r="AD1049" s="3"/>
      <c r="AE1049" s="3"/>
      <c r="AF1049" s="3"/>
      <c r="AG1049" s="3"/>
      <c r="AH1049" s="3"/>
      <c r="AI1049" s="3"/>
      <c r="AJ1049" s="3"/>
      <c r="AK1049" s="3"/>
      <c r="AL1049" s="3"/>
      <c r="AM1049" s="3"/>
      <c r="AN1049" s="3"/>
      <c r="AO1049" s="3"/>
      <c r="AP1049" s="3"/>
      <c r="AQ1049" s="3"/>
      <c r="AR1049" s="3"/>
      <c r="AS1049" s="3"/>
      <c r="AT1049" s="3"/>
      <c r="AU1049" s="3"/>
      <c r="AV1049" s="2" t="s">
        <v>52</v>
      </c>
      <c r="AW1049" s="2" t="s">
        <v>2396</v>
      </c>
      <c r="AX1049" s="2" t="s">
        <v>52</v>
      </c>
      <c r="AY1049" s="2" t="s">
        <v>52</v>
      </c>
      <c r="AZ1049" s="2" t="s">
        <v>52</v>
      </c>
    </row>
    <row r="1050" spans="1:52" ht="30" customHeight="1" x14ac:dyDescent="0.3">
      <c r="A1050" s="23" t="s">
        <v>979</v>
      </c>
      <c r="B1050" s="23" t="s">
        <v>52</v>
      </c>
      <c r="C1050" s="23" t="s">
        <v>52</v>
      </c>
      <c r="D1050" s="24"/>
      <c r="E1050" s="26"/>
      <c r="F1050" s="29">
        <f>TRUNC(SUMIF(N1045:N1049, N1044, F1045:F1049),0)</f>
        <v>0</v>
      </c>
      <c r="G1050" s="26"/>
      <c r="H1050" s="29">
        <f>TRUNC(SUMIF(N1045:N1049, N1044, H1045:H1049),0)</f>
        <v>0</v>
      </c>
      <c r="I1050" s="26"/>
      <c r="J1050" s="29">
        <f>TRUNC(SUMIF(N1045:N1049, N1044, J1045:J1049),0)</f>
        <v>0</v>
      </c>
      <c r="K1050" s="26"/>
      <c r="L1050" s="29">
        <f>F1050+H1050+J1050</f>
        <v>0</v>
      </c>
      <c r="M1050" s="23" t="s">
        <v>52</v>
      </c>
      <c r="N1050" s="2" t="s">
        <v>97</v>
      </c>
      <c r="O1050" s="2" t="s">
        <v>97</v>
      </c>
      <c r="P1050" s="2" t="s">
        <v>52</v>
      </c>
      <c r="Q1050" s="2" t="s">
        <v>52</v>
      </c>
      <c r="R1050" s="2" t="s">
        <v>52</v>
      </c>
      <c r="S1050" s="3"/>
      <c r="T1050" s="3"/>
      <c r="U1050" s="3"/>
      <c r="V1050" s="3"/>
      <c r="W1050" s="3"/>
      <c r="X1050" s="3"/>
      <c r="Y1050" s="3"/>
      <c r="Z1050" s="3"/>
      <c r="AA1050" s="3"/>
      <c r="AB1050" s="3"/>
      <c r="AC1050" s="3"/>
      <c r="AD1050" s="3"/>
      <c r="AE1050" s="3"/>
      <c r="AF1050" s="3"/>
      <c r="AG1050" s="3"/>
      <c r="AH1050" s="3"/>
      <c r="AI1050" s="3"/>
      <c r="AJ1050" s="3"/>
      <c r="AK1050" s="3"/>
      <c r="AL1050" s="3"/>
      <c r="AM1050" s="3"/>
      <c r="AN1050" s="3"/>
      <c r="AO1050" s="3"/>
      <c r="AP1050" s="3"/>
      <c r="AQ1050" s="3"/>
      <c r="AR1050" s="3"/>
      <c r="AS1050" s="3"/>
      <c r="AT1050" s="3"/>
      <c r="AU1050" s="3"/>
      <c r="AV1050" s="2" t="s">
        <v>52</v>
      </c>
      <c r="AW1050" s="2" t="s">
        <v>52</v>
      </c>
      <c r="AX1050" s="2" t="s">
        <v>52</v>
      </c>
      <c r="AY1050" s="2" t="s">
        <v>52</v>
      </c>
      <c r="AZ1050" s="2" t="s">
        <v>52</v>
      </c>
    </row>
    <row r="1051" spans="1:52" ht="30" customHeight="1" x14ac:dyDescent="0.3">
      <c r="A1051" s="24"/>
      <c r="B1051" s="24"/>
      <c r="C1051" s="24"/>
      <c r="D1051" s="24"/>
      <c r="E1051" s="26"/>
      <c r="F1051" s="29"/>
      <c r="G1051" s="26"/>
      <c r="H1051" s="29"/>
      <c r="I1051" s="26"/>
      <c r="J1051" s="29"/>
      <c r="K1051" s="26"/>
      <c r="L1051" s="29"/>
      <c r="M1051" s="24"/>
    </row>
    <row r="1052" spans="1:52" ht="30" customHeight="1" x14ac:dyDescent="0.3">
      <c r="A1052" s="20" t="s">
        <v>2397</v>
      </c>
      <c r="B1052" s="21"/>
      <c r="C1052" s="21"/>
      <c r="D1052" s="21"/>
      <c r="E1052" s="25"/>
      <c r="F1052" s="28"/>
      <c r="G1052" s="25"/>
      <c r="H1052" s="28"/>
      <c r="I1052" s="25"/>
      <c r="J1052" s="28"/>
      <c r="K1052" s="25"/>
      <c r="L1052" s="28"/>
      <c r="M1052" s="22"/>
      <c r="N1052" s="1" t="s">
        <v>1661</v>
      </c>
    </row>
    <row r="1053" spans="1:52" ht="30" customHeight="1" x14ac:dyDescent="0.3">
      <c r="A1053" s="23" t="s">
        <v>2136</v>
      </c>
      <c r="B1053" s="23" t="s">
        <v>2398</v>
      </c>
      <c r="C1053" s="23" t="s">
        <v>62</v>
      </c>
      <c r="D1053" s="24">
        <v>1.05</v>
      </c>
      <c r="E1053" s="26">
        <f>단가대비표!O123</f>
        <v>0</v>
      </c>
      <c r="F1053" s="29">
        <f>TRUNC(E1053*D1053,1)</f>
        <v>0</v>
      </c>
      <c r="G1053" s="26">
        <f>단가대비표!P123</f>
        <v>0</v>
      </c>
      <c r="H1053" s="29">
        <f>TRUNC(G1053*D1053,1)</f>
        <v>0</v>
      </c>
      <c r="I1053" s="26">
        <f>단가대비표!V123</f>
        <v>0</v>
      </c>
      <c r="J1053" s="29">
        <f>TRUNC(I1053*D1053,1)</f>
        <v>0</v>
      </c>
      <c r="K1053" s="26">
        <f t="shared" ref="K1053:L1057" si="161">TRUNC(E1053+G1053+I1053,1)</f>
        <v>0</v>
      </c>
      <c r="L1053" s="29">
        <f t="shared" si="161"/>
        <v>0</v>
      </c>
      <c r="M1053" s="23" t="s">
        <v>2399</v>
      </c>
      <c r="N1053" s="2" t="s">
        <v>1661</v>
      </c>
      <c r="O1053" s="2" t="s">
        <v>2400</v>
      </c>
      <c r="P1053" s="2" t="s">
        <v>66</v>
      </c>
      <c r="Q1053" s="2" t="s">
        <v>66</v>
      </c>
      <c r="R1053" s="2" t="s">
        <v>65</v>
      </c>
      <c r="S1053" s="3"/>
      <c r="T1053" s="3"/>
      <c r="U1053" s="3"/>
      <c r="V1053" s="3"/>
      <c r="W1053" s="3"/>
      <c r="X1053" s="3"/>
      <c r="Y1053" s="3"/>
      <c r="Z1053" s="3"/>
      <c r="AA1053" s="3"/>
      <c r="AB1053" s="3"/>
      <c r="AC1053" s="3"/>
      <c r="AD1053" s="3"/>
      <c r="AE1053" s="3"/>
      <c r="AF1053" s="3"/>
      <c r="AG1053" s="3"/>
      <c r="AH1053" s="3"/>
      <c r="AI1053" s="3"/>
      <c r="AJ1053" s="3"/>
      <c r="AK1053" s="3"/>
      <c r="AL1053" s="3"/>
      <c r="AM1053" s="3"/>
      <c r="AN1053" s="3"/>
      <c r="AO1053" s="3"/>
      <c r="AP1053" s="3"/>
      <c r="AQ1053" s="3"/>
      <c r="AR1053" s="3"/>
      <c r="AS1053" s="3"/>
      <c r="AT1053" s="3"/>
      <c r="AU1053" s="3"/>
      <c r="AV1053" s="2" t="s">
        <v>52</v>
      </c>
      <c r="AW1053" s="2" t="s">
        <v>2401</v>
      </c>
      <c r="AX1053" s="2" t="s">
        <v>52</v>
      </c>
      <c r="AY1053" s="2" t="s">
        <v>52</v>
      </c>
      <c r="AZ1053" s="2" t="s">
        <v>52</v>
      </c>
    </row>
    <row r="1054" spans="1:52" ht="30" customHeight="1" x14ac:dyDescent="0.3">
      <c r="A1054" s="23" t="s">
        <v>1577</v>
      </c>
      <c r="B1054" s="23" t="s">
        <v>2141</v>
      </c>
      <c r="C1054" s="23" t="s">
        <v>897</v>
      </c>
      <c r="D1054" s="24">
        <v>5.14</v>
      </c>
      <c r="E1054" s="26">
        <f>일위대가목록!E150</f>
        <v>0</v>
      </c>
      <c r="F1054" s="29">
        <f>TRUNC(E1054*D1054,1)</f>
        <v>0</v>
      </c>
      <c r="G1054" s="26">
        <f>일위대가목록!F150</f>
        <v>0</v>
      </c>
      <c r="H1054" s="29">
        <f>TRUNC(G1054*D1054,1)</f>
        <v>0</v>
      </c>
      <c r="I1054" s="26">
        <f>일위대가목록!G150</f>
        <v>0</v>
      </c>
      <c r="J1054" s="29">
        <f>TRUNC(I1054*D1054,1)</f>
        <v>0</v>
      </c>
      <c r="K1054" s="26">
        <f t="shared" si="161"/>
        <v>0</v>
      </c>
      <c r="L1054" s="29">
        <f t="shared" si="161"/>
        <v>0</v>
      </c>
      <c r="M1054" s="23" t="s">
        <v>2142</v>
      </c>
      <c r="N1054" s="2" t="s">
        <v>1661</v>
      </c>
      <c r="O1054" s="2" t="s">
        <v>2143</v>
      </c>
      <c r="P1054" s="2" t="s">
        <v>65</v>
      </c>
      <c r="Q1054" s="2" t="s">
        <v>66</v>
      </c>
      <c r="R1054" s="2" t="s">
        <v>66</v>
      </c>
      <c r="S1054" s="3"/>
      <c r="T1054" s="3"/>
      <c r="U1054" s="3"/>
      <c r="V1054" s="3"/>
      <c r="W1054" s="3"/>
      <c r="X1054" s="3"/>
      <c r="Y1054" s="3"/>
      <c r="Z1054" s="3"/>
      <c r="AA1054" s="3"/>
      <c r="AB1054" s="3"/>
      <c r="AC1054" s="3"/>
      <c r="AD1054" s="3"/>
      <c r="AE1054" s="3"/>
      <c r="AF1054" s="3"/>
      <c r="AG1054" s="3"/>
      <c r="AH1054" s="3"/>
      <c r="AI1054" s="3"/>
      <c r="AJ1054" s="3"/>
      <c r="AK1054" s="3"/>
      <c r="AL1054" s="3"/>
      <c r="AM1054" s="3"/>
      <c r="AN1054" s="3"/>
      <c r="AO1054" s="3"/>
      <c r="AP1054" s="3"/>
      <c r="AQ1054" s="3"/>
      <c r="AR1054" s="3"/>
      <c r="AS1054" s="3"/>
      <c r="AT1054" s="3"/>
      <c r="AU1054" s="3"/>
      <c r="AV1054" s="2" t="s">
        <v>52</v>
      </c>
      <c r="AW1054" s="2" t="s">
        <v>2402</v>
      </c>
      <c r="AX1054" s="2" t="s">
        <v>52</v>
      </c>
      <c r="AY1054" s="2" t="s">
        <v>52</v>
      </c>
      <c r="AZ1054" s="2" t="s">
        <v>52</v>
      </c>
    </row>
    <row r="1055" spans="1:52" ht="30" customHeight="1" x14ac:dyDescent="0.3">
      <c r="A1055" s="23" t="s">
        <v>1582</v>
      </c>
      <c r="B1055" s="23" t="s">
        <v>1583</v>
      </c>
      <c r="C1055" s="23" t="s">
        <v>70</v>
      </c>
      <c r="D1055" s="24">
        <v>0.3</v>
      </c>
      <c r="E1055" s="26">
        <f>일위대가목록!E151</f>
        <v>0</v>
      </c>
      <c r="F1055" s="29">
        <f>TRUNC(E1055*D1055,1)</f>
        <v>0</v>
      </c>
      <c r="G1055" s="26">
        <f>일위대가목록!F151</f>
        <v>0</v>
      </c>
      <c r="H1055" s="29">
        <f>TRUNC(G1055*D1055,1)</f>
        <v>0</v>
      </c>
      <c r="I1055" s="26">
        <f>일위대가목록!G151</f>
        <v>0</v>
      </c>
      <c r="J1055" s="29">
        <f>TRUNC(I1055*D1055,1)</f>
        <v>0</v>
      </c>
      <c r="K1055" s="26">
        <f t="shared" si="161"/>
        <v>0</v>
      </c>
      <c r="L1055" s="29">
        <f t="shared" si="161"/>
        <v>0</v>
      </c>
      <c r="M1055" s="23" t="s">
        <v>1584</v>
      </c>
      <c r="N1055" s="2" t="s">
        <v>1661</v>
      </c>
      <c r="O1055" s="2" t="s">
        <v>1585</v>
      </c>
      <c r="P1055" s="2" t="s">
        <v>65</v>
      </c>
      <c r="Q1055" s="2" t="s">
        <v>66</v>
      </c>
      <c r="R1055" s="2" t="s">
        <v>66</v>
      </c>
      <c r="S1055" s="3"/>
      <c r="T1055" s="3"/>
      <c r="U1055" s="3"/>
      <c r="V1055" s="3"/>
      <c r="W1055" s="3"/>
      <c r="X1055" s="3"/>
      <c r="Y1055" s="3"/>
      <c r="Z1055" s="3"/>
      <c r="AA1055" s="3"/>
      <c r="AB1055" s="3"/>
      <c r="AC1055" s="3"/>
      <c r="AD1055" s="3"/>
      <c r="AE1055" s="3"/>
      <c r="AF1055" s="3"/>
      <c r="AG1055" s="3"/>
      <c r="AH1055" s="3"/>
      <c r="AI1055" s="3"/>
      <c r="AJ1055" s="3"/>
      <c r="AK1055" s="3"/>
      <c r="AL1055" s="3"/>
      <c r="AM1055" s="3"/>
      <c r="AN1055" s="3"/>
      <c r="AO1055" s="3"/>
      <c r="AP1055" s="3"/>
      <c r="AQ1055" s="3"/>
      <c r="AR1055" s="3"/>
      <c r="AS1055" s="3"/>
      <c r="AT1055" s="3"/>
      <c r="AU1055" s="3"/>
      <c r="AV1055" s="2" t="s">
        <v>52</v>
      </c>
      <c r="AW1055" s="2" t="s">
        <v>2403</v>
      </c>
      <c r="AX1055" s="2" t="s">
        <v>52</v>
      </c>
      <c r="AY1055" s="2" t="s">
        <v>52</v>
      </c>
      <c r="AZ1055" s="2" t="s">
        <v>52</v>
      </c>
    </row>
    <row r="1056" spans="1:52" ht="30" customHeight="1" x14ac:dyDescent="0.3">
      <c r="A1056" s="23" t="s">
        <v>895</v>
      </c>
      <c r="B1056" s="23" t="s">
        <v>896</v>
      </c>
      <c r="C1056" s="23" t="s">
        <v>897</v>
      </c>
      <c r="D1056" s="24">
        <v>-0.17899999999999999</v>
      </c>
      <c r="E1056" s="26">
        <f>단가대비표!O18</f>
        <v>0</v>
      </c>
      <c r="F1056" s="29">
        <f>TRUNC(E1056*D1056,1)</f>
        <v>0</v>
      </c>
      <c r="G1056" s="26">
        <f>단가대비표!P18</f>
        <v>0</v>
      </c>
      <c r="H1056" s="29">
        <f>TRUNC(G1056*D1056,1)</f>
        <v>0</v>
      </c>
      <c r="I1056" s="26">
        <f>단가대비표!V18</f>
        <v>0</v>
      </c>
      <c r="J1056" s="29">
        <f>TRUNC(I1056*D1056,1)</f>
        <v>0</v>
      </c>
      <c r="K1056" s="26">
        <f t="shared" si="161"/>
        <v>0</v>
      </c>
      <c r="L1056" s="29">
        <f t="shared" si="161"/>
        <v>0</v>
      </c>
      <c r="M1056" s="23" t="s">
        <v>898</v>
      </c>
      <c r="N1056" s="2" t="s">
        <v>1661</v>
      </c>
      <c r="O1056" s="2" t="s">
        <v>899</v>
      </c>
      <c r="P1056" s="2" t="s">
        <v>66</v>
      </c>
      <c r="Q1056" s="2" t="s">
        <v>66</v>
      </c>
      <c r="R1056" s="2" t="s">
        <v>65</v>
      </c>
      <c r="S1056" s="3"/>
      <c r="T1056" s="3"/>
      <c r="U1056" s="3"/>
      <c r="V1056" s="3"/>
      <c r="W1056" s="3"/>
      <c r="X1056" s="3"/>
      <c r="Y1056" s="3"/>
      <c r="Z1056" s="3"/>
      <c r="AA1056" s="3"/>
      <c r="AB1056" s="3"/>
      <c r="AC1056" s="3"/>
      <c r="AD1056" s="3"/>
      <c r="AE1056" s="3"/>
      <c r="AF1056" s="3"/>
      <c r="AG1056" s="3"/>
      <c r="AH1056" s="3"/>
      <c r="AI1056" s="3"/>
      <c r="AJ1056" s="3"/>
      <c r="AK1056" s="3"/>
      <c r="AL1056" s="3"/>
      <c r="AM1056" s="3"/>
      <c r="AN1056" s="3"/>
      <c r="AO1056" s="3"/>
      <c r="AP1056" s="3"/>
      <c r="AQ1056" s="3"/>
      <c r="AR1056" s="3"/>
      <c r="AS1056" s="3"/>
      <c r="AT1056" s="3"/>
      <c r="AU1056" s="3"/>
      <c r="AV1056" s="2" t="s">
        <v>52</v>
      </c>
      <c r="AW1056" s="2" t="s">
        <v>2404</v>
      </c>
      <c r="AX1056" s="2" t="s">
        <v>52</v>
      </c>
      <c r="AY1056" s="2" t="s">
        <v>52</v>
      </c>
      <c r="AZ1056" s="2" t="s">
        <v>52</v>
      </c>
    </row>
    <row r="1057" spans="1:52" ht="30" customHeight="1" x14ac:dyDescent="0.3">
      <c r="A1057" s="23" t="s">
        <v>1373</v>
      </c>
      <c r="B1057" s="23" t="s">
        <v>1374</v>
      </c>
      <c r="C1057" s="23" t="s">
        <v>70</v>
      </c>
      <c r="D1057" s="24">
        <v>0.308</v>
      </c>
      <c r="E1057" s="26">
        <f>단가대비표!O44</f>
        <v>0</v>
      </c>
      <c r="F1057" s="29">
        <f>TRUNC(E1057*D1057,1)</f>
        <v>0</v>
      </c>
      <c r="G1057" s="26">
        <f>단가대비표!P44</f>
        <v>0</v>
      </c>
      <c r="H1057" s="29">
        <f>TRUNC(G1057*D1057,1)</f>
        <v>0</v>
      </c>
      <c r="I1057" s="26">
        <f>단가대비표!V44</f>
        <v>0</v>
      </c>
      <c r="J1057" s="29">
        <f>TRUNC(I1057*D1057,1)</f>
        <v>0</v>
      </c>
      <c r="K1057" s="26">
        <f t="shared" si="161"/>
        <v>0</v>
      </c>
      <c r="L1057" s="29">
        <f t="shared" si="161"/>
        <v>0</v>
      </c>
      <c r="M1057" s="23" t="s">
        <v>1375</v>
      </c>
      <c r="N1057" s="2" t="s">
        <v>1661</v>
      </c>
      <c r="O1057" s="2" t="s">
        <v>1376</v>
      </c>
      <c r="P1057" s="2" t="s">
        <v>66</v>
      </c>
      <c r="Q1057" s="2" t="s">
        <v>66</v>
      </c>
      <c r="R1057" s="2" t="s">
        <v>65</v>
      </c>
      <c r="S1057" s="3"/>
      <c r="T1057" s="3"/>
      <c r="U1057" s="3"/>
      <c r="V1057" s="3"/>
      <c r="W1057" s="3"/>
      <c r="X1057" s="3"/>
      <c r="Y1057" s="3"/>
      <c r="Z1057" s="3"/>
      <c r="AA1057" s="3"/>
      <c r="AB1057" s="3"/>
      <c r="AC1057" s="3"/>
      <c r="AD1057" s="3"/>
      <c r="AE1057" s="3"/>
      <c r="AF1057" s="3"/>
      <c r="AG1057" s="3"/>
      <c r="AH1057" s="3"/>
      <c r="AI1057" s="3"/>
      <c r="AJ1057" s="3"/>
      <c r="AK1057" s="3"/>
      <c r="AL1057" s="3"/>
      <c r="AM1057" s="3"/>
      <c r="AN1057" s="3"/>
      <c r="AO1057" s="3"/>
      <c r="AP1057" s="3"/>
      <c r="AQ1057" s="3"/>
      <c r="AR1057" s="3"/>
      <c r="AS1057" s="3"/>
      <c r="AT1057" s="3"/>
      <c r="AU1057" s="3"/>
      <c r="AV1057" s="2" t="s">
        <v>52</v>
      </c>
      <c r="AW1057" s="2" t="s">
        <v>2405</v>
      </c>
      <c r="AX1057" s="2" t="s">
        <v>52</v>
      </c>
      <c r="AY1057" s="2" t="s">
        <v>52</v>
      </c>
      <c r="AZ1057" s="2" t="s">
        <v>52</v>
      </c>
    </row>
    <row r="1058" spans="1:52" ht="30" customHeight="1" x14ac:dyDescent="0.3">
      <c r="A1058" s="23" t="s">
        <v>979</v>
      </c>
      <c r="B1058" s="23" t="s">
        <v>52</v>
      </c>
      <c r="C1058" s="23" t="s">
        <v>52</v>
      </c>
      <c r="D1058" s="24"/>
      <c r="E1058" s="26"/>
      <c r="F1058" s="29">
        <f>TRUNC(SUMIF(N1053:N1057, N1052, F1053:F1057),0)</f>
        <v>0</v>
      </c>
      <c r="G1058" s="26"/>
      <c r="H1058" s="29">
        <f>TRUNC(SUMIF(N1053:N1057, N1052, H1053:H1057),0)</f>
        <v>0</v>
      </c>
      <c r="I1058" s="26"/>
      <c r="J1058" s="29">
        <f>TRUNC(SUMIF(N1053:N1057, N1052, J1053:J1057),0)</f>
        <v>0</v>
      </c>
      <c r="K1058" s="26"/>
      <c r="L1058" s="29">
        <f>F1058+H1058+J1058</f>
        <v>0</v>
      </c>
      <c r="M1058" s="23" t="s">
        <v>52</v>
      </c>
      <c r="N1058" s="2" t="s">
        <v>97</v>
      </c>
      <c r="O1058" s="2" t="s">
        <v>97</v>
      </c>
      <c r="P1058" s="2" t="s">
        <v>52</v>
      </c>
      <c r="Q1058" s="2" t="s">
        <v>52</v>
      </c>
      <c r="R1058" s="2" t="s">
        <v>52</v>
      </c>
      <c r="S1058" s="3"/>
      <c r="T1058" s="3"/>
      <c r="U1058" s="3"/>
      <c r="V1058" s="3"/>
      <c r="W1058" s="3"/>
      <c r="X1058" s="3"/>
      <c r="Y1058" s="3"/>
      <c r="Z1058" s="3"/>
      <c r="AA1058" s="3"/>
      <c r="AB1058" s="3"/>
      <c r="AC1058" s="3"/>
      <c r="AD1058" s="3"/>
      <c r="AE1058" s="3"/>
      <c r="AF1058" s="3"/>
      <c r="AG1058" s="3"/>
      <c r="AH1058" s="3"/>
      <c r="AI1058" s="3"/>
      <c r="AJ1058" s="3"/>
      <c r="AK1058" s="3"/>
      <c r="AL1058" s="3"/>
      <c r="AM1058" s="3"/>
      <c r="AN1058" s="3"/>
      <c r="AO1058" s="3"/>
      <c r="AP1058" s="3"/>
      <c r="AQ1058" s="3"/>
      <c r="AR1058" s="3"/>
      <c r="AS1058" s="3"/>
      <c r="AT1058" s="3"/>
      <c r="AU1058" s="3"/>
      <c r="AV1058" s="2" t="s">
        <v>52</v>
      </c>
      <c r="AW1058" s="2" t="s">
        <v>52</v>
      </c>
      <c r="AX1058" s="2" t="s">
        <v>52</v>
      </c>
      <c r="AY1058" s="2" t="s">
        <v>52</v>
      </c>
      <c r="AZ1058" s="2" t="s">
        <v>52</v>
      </c>
    </row>
    <row r="1059" spans="1:52" ht="30" customHeight="1" x14ac:dyDescent="0.3">
      <c r="A1059" s="24"/>
      <c r="B1059" s="24"/>
      <c r="C1059" s="24"/>
      <c r="D1059" s="24"/>
      <c r="E1059" s="26"/>
      <c r="F1059" s="29"/>
      <c r="G1059" s="26"/>
      <c r="H1059" s="29"/>
      <c r="I1059" s="26"/>
      <c r="J1059" s="29"/>
      <c r="K1059" s="26"/>
      <c r="L1059" s="29"/>
      <c r="M1059" s="24"/>
    </row>
    <row r="1060" spans="1:52" ht="30" customHeight="1" x14ac:dyDescent="0.3">
      <c r="A1060" s="20" t="s">
        <v>2406</v>
      </c>
      <c r="B1060" s="21"/>
      <c r="C1060" s="21"/>
      <c r="D1060" s="21"/>
      <c r="E1060" s="25"/>
      <c r="F1060" s="28"/>
      <c r="G1060" s="25"/>
      <c r="H1060" s="28"/>
      <c r="I1060" s="25"/>
      <c r="J1060" s="28"/>
      <c r="K1060" s="25"/>
      <c r="L1060" s="28"/>
      <c r="M1060" s="22"/>
      <c r="N1060" s="1" t="s">
        <v>1728</v>
      </c>
    </row>
    <row r="1061" spans="1:52" ht="30" customHeight="1" x14ac:dyDescent="0.3">
      <c r="A1061" s="23" t="s">
        <v>2407</v>
      </c>
      <c r="B1061" s="23" t="s">
        <v>2408</v>
      </c>
      <c r="C1061" s="23" t="s">
        <v>2409</v>
      </c>
      <c r="D1061" s="24">
        <v>2.1749999999999998</v>
      </c>
      <c r="E1061" s="26">
        <f>단가대비표!O34</f>
        <v>0</v>
      </c>
      <c r="F1061" s="29">
        <f t="shared" ref="F1061:F1069" si="162">TRUNC(E1061*D1061,1)</f>
        <v>0</v>
      </c>
      <c r="G1061" s="26">
        <f>단가대비표!P34</f>
        <v>0</v>
      </c>
      <c r="H1061" s="29">
        <f t="shared" ref="H1061:H1069" si="163">TRUNC(G1061*D1061,1)</f>
        <v>0</v>
      </c>
      <c r="I1061" s="26">
        <f>단가대비표!V34</f>
        <v>0</v>
      </c>
      <c r="J1061" s="29">
        <f t="shared" ref="J1061:J1069" si="164">TRUNC(I1061*D1061,1)</f>
        <v>0</v>
      </c>
      <c r="K1061" s="26">
        <f t="shared" ref="K1061:K1069" si="165">TRUNC(E1061+G1061+I1061,1)</f>
        <v>0</v>
      </c>
      <c r="L1061" s="29">
        <f t="shared" ref="L1061:L1069" si="166">TRUNC(F1061+H1061+J1061,1)</f>
        <v>0</v>
      </c>
      <c r="M1061" s="23" t="s">
        <v>2410</v>
      </c>
      <c r="N1061" s="2" t="s">
        <v>1728</v>
      </c>
      <c r="O1061" s="2" t="s">
        <v>2411</v>
      </c>
      <c r="P1061" s="2" t="s">
        <v>66</v>
      </c>
      <c r="Q1061" s="2" t="s">
        <v>66</v>
      </c>
      <c r="R1061" s="2" t="s">
        <v>65</v>
      </c>
      <c r="S1061" s="3"/>
      <c r="T1061" s="3"/>
      <c r="U1061" s="3"/>
      <c r="V1061" s="3"/>
      <c r="W1061" s="3"/>
      <c r="X1061" s="3"/>
      <c r="Y1061" s="3"/>
      <c r="Z1061" s="3"/>
      <c r="AA1061" s="3"/>
      <c r="AB1061" s="3"/>
      <c r="AC1061" s="3"/>
      <c r="AD1061" s="3"/>
      <c r="AE1061" s="3"/>
      <c r="AF1061" s="3"/>
      <c r="AG1061" s="3"/>
      <c r="AH1061" s="3"/>
      <c r="AI1061" s="3"/>
      <c r="AJ1061" s="3"/>
      <c r="AK1061" s="3"/>
      <c r="AL1061" s="3"/>
      <c r="AM1061" s="3"/>
      <c r="AN1061" s="3"/>
      <c r="AO1061" s="3"/>
      <c r="AP1061" s="3"/>
      <c r="AQ1061" s="3"/>
      <c r="AR1061" s="3"/>
      <c r="AS1061" s="3"/>
      <c r="AT1061" s="3"/>
      <c r="AU1061" s="3"/>
      <c r="AV1061" s="2" t="s">
        <v>52</v>
      </c>
      <c r="AW1061" s="2" t="s">
        <v>2412</v>
      </c>
      <c r="AX1061" s="2" t="s">
        <v>52</v>
      </c>
      <c r="AY1061" s="2" t="s">
        <v>52</v>
      </c>
      <c r="AZ1061" s="2" t="s">
        <v>52</v>
      </c>
    </row>
    <row r="1062" spans="1:52" ht="30" customHeight="1" x14ac:dyDescent="0.3">
      <c r="A1062" s="23" t="s">
        <v>2413</v>
      </c>
      <c r="B1062" s="23" t="s">
        <v>2414</v>
      </c>
      <c r="C1062" s="23" t="s">
        <v>70</v>
      </c>
      <c r="D1062" s="24">
        <v>1.05</v>
      </c>
      <c r="E1062" s="26">
        <f>단가대비표!O12</f>
        <v>0</v>
      </c>
      <c r="F1062" s="29">
        <f t="shared" si="162"/>
        <v>0</v>
      </c>
      <c r="G1062" s="26">
        <f>단가대비표!P12</f>
        <v>0</v>
      </c>
      <c r="H1062" s="29">
        <f t="shared" si="163"/>
        <v>0</v>
      </c>
      <c r="I1062" s="26">
        <f>단가대비표!V12</f>
        <v>0</v>
      </c>
      <c r="J1062" s="29">
        <f t="shared" si="164"/>
        <v>0</v>
      </c>
      <c r="K1062" s="26">
        <f t="shared" si="165"/>
        <v>0</v>
      </c>
      <c r="L1062" s="29">
        <f t="shared" si="166"/>
        <v>0</v>
      </c>
      <c r="M1062" s="23" t="s">
        <v>2415</v>
      </c>
      <c r="N1062" s="2" t="s">
        <v>1728</v>
      </c>
      <c r="O1062" s="2" t="s">
        <v>2416</v>
      </c>
      <c r="P1062" s="2" t="s">
        <v>66</v>
      </c>
      <c r="Q1062" s="2" t="s">
        <v>66</v>
      </c>
      <c r="R1062" s="2" t="s">
        <v>65</v>
      </c>
      <c r="S1062" s="3"/>
      <c r="T1062" s="3"/>
      <c r="U1062" s="3"/>
      <c r="V1062" s="3"/>
      <c r="W1062" s="3"/>
      <c r="X1062" s="3"/>
      <c r="Y1062" s="3"/>
      <c r="Z1062" s="3"/>
      <c r="AA1062" s="3"/>
      <c r="AB1062" s="3"/>
      <c r="AC1062" s="3"/>
      <c r="AD1062" s="3"/>
      <c r="AE1062" s="3"/>
      <c r="AF1062" s="3"/>
      <c r="AG1062" s="3"/>
      <c r="AH1062" s="3"/>
      <c r="AI1062" s="3"/>
      <c r="AJ1062" s="3"/>
      <c r="AK1062" s="3"/>
      <c r="AL1062" s="3"/>
      <c r="AM1062" s="3"/>
      <c r="AN1062" s="3"/>
      <c r="AO1062" s="3"/>
      <c r="AP1062" s="3"/>
      <c r="AQ1062" s="3"/>
      <c r="AR1062" s="3"/>
      <c r="AS1062" s="3"/>
      <c r="AT1062" s="3"/>
      <c r="AU1062" s="3"/>
      <c r="AV1062" s="2" t="s">
        <v>52</v>
      </c>
      <c r="AW1062" s="2" t="s">
        <v>2417</v>
      </c>
      <c r="AX1062" s="2" t="s">
        <v>52</v>
      </c>
      <c r="AY1062" s="2" t="s">
        <v>52</v>
      </c>
      <c r="AZ1062" s="2" t="s">
        <v>52</v>
      </c>
    </row>
    <row r="1063" spans="1:52" ht="30" customHeight="1" x14ac:dyDescent="0.3">
      <c r="A1063" s="23" t="s">
        <v>1110</v>
      </c>
      <c r="B1063" s="23" t="s">
        <v>2418</v>
      </c>
      <c r="C1063" s="23" t="s">
        <v>897</v>
      </c>
      <c r="D1063" s="24">
        <v>0.27</v>
      </c>
      <c r="E1063" s="26">
        <f>단가대비표!O97</f>
        <v>0</v>
      </c>
      <c r="F1063" s="29">
        <f t="shared" si="162"/>
        <v>0</v>
      </c>
      <c r="G1063" s="26">
        <f>단가대비표!P97</f>
        <v>0</v>
      </c>
      <c r="H1063" s="29">
        <f t="shared" si="163"/>
        <v>0</v>
      </c>
      <c r="I1063" s="26">
        <f>단가대비표!V97</f>
        <v>0</v>
      </c>
      <c r="J1063" s="29">
        <f t="shared" si="164"/>
        <v>0</v>
      </c>
      <c r="K1063" s="26">
        <f t="shared" si="165"/>
        <v>0</v>
      </c>
      <c r="L1063" s="29">
        <f t="shared" si="166"/>
        <v>0</v>
      </c>
      <c r="M1063" s="23" t="s">
        <v>2419</v>
      </c>
      <c r="N1063" s="2" t="s">
        <v>1728</v>
      </c>
      <c r="O1063" s="2" t="s">
        <v>2420</v>
      </c>
      <c r="P1063" s="2" t="s">
        <v>66</v>
      </c>
      <c r="Q1063" s="2" t="s">
        <v>66</v>
      </c>
      <c r="R1063" s="2" t="s">
        <v>65</v>
      </c>
      <c r="S1063" s="3"/>
      <c r="T1063" s="3"/>
      <c r="U1063" s="3"/>
      <c r="V1063" s="3"/>
      <c r="W1063" s="3"/>
      <c r="X1063" s="3"/>
      <c r="Y1063" s="3"/>
      <c r="Z1063" s="3"/>
      <c r="AA1063" s="3"/>
      <c r="AB1063" s="3"/>
      <c r="AC1063" s="3"/>
      <c r="AD1063" s="3"/>
      <c r="AE1063" s="3"/>
      <c r="AF1063" s="3"/>
      <c r="AG1063" s="3"/>
      <c r="AH1063" s="3"/>
      <c r="AI1063" s="3"/>
      <c r="AJ1063" s="3"/>
      <c r="AK1063" s="3"/>
      <c r="AL1063" s="3"/>
      <c r="AM1063" s="3"/>
      <c r="AN1063" s="3"/>
      <c r="AO1063" s="3"/>
      <c r="AP1063" s="3"/>
      <c r="AQ1063" s="3"/>
      <c r="AR1063" s="3"/>
      <c r="AS1063" s="3"/>
      <c r="AT1063" s="3"/>
      <c r="AU1063" s="3"/>
      <c r="AV1063" s="2" t="s">
        <v>52</v>
      </c>
      <c r="AW1063" s="2" t="s">
        <v>2421</v>
      </c>
      <c r="AX1063" s="2" t="s">
        <v>52</v>
      </c>
      <c r="AY1063" s="2" t="s">
        <v>52</v>
      </c>
      <c r="AZ1063" s="2" t="s">
        <v>52</v>
      </c>
    </row>
    <row r="1064" spans="1:52" ht="30" customHeight="1" x14ac:dyDescent="0.3">
      <c r="A1064" s="23" t="s">
        <v>2231</v>
      </c>
      <c r="B1064" s="23" t="s">
        <v>987</v>
      </c>
      <c r="C1064" s="23" t="s">
        <v>988</v>
      </c>
      <c r="D1064" s="24">
        <v>0.09</v>
      </c>
      <c r="E1064" s="26">
        <f>단가대비표!O153</f>
        <v>0</v>
      </c>
      <c r="F1064" s="29">
        <f t="shared" si="162"/>
        <v>0</v>
      </c>
      <c r="G1064" s="26">
        <f>단가대비표!P153</f>
        <v>0</v>
      </c>
      <c r="H1064" s="29">
        <f t="shared" si="163"/>
        <v>0</v>
      </c>
      <c r="I1064" s="26">
        <f>단가대비표!V153</f>
        <v>0</v>
      </c>
      <c r="J1064" s="29">
        <f t="shared" si="164"/>
        <v>0</v>
      </c>
      <c r="K1064" s="26">
        <f t="shared" si="165"/>
        <v>0</v>
      </c>
      <c r="L1064" s="29">
        <f t="shared" si="166"/>
        <v>0</v>
      </c>
      <c r="M1064" s="23" t="s">
        <v>2232</v>
      </c>
      <c r="N1064" s="2" t="s">
        <v>1728</v>
      </c>
      <c r="O1064" s="2" t="s">
        <v>2233</v>
      </c>
      <c r="P1064" s="2" t="s">
        <v>66</v>
      </c>
      <c r="Q1064" s="2" t="s">
        <v>66</v>
      </c>
      <c r="R1064" s="2" t="s">
        <v>65</v>
      </c>
      <c r="S1064" s="3"/>
      <c r="T1064" s="3"/>
      <c r="U1064" s="3"/>
      <c r="V1064" s="3"/>
      <c r="W1064" s="3"/>
      <c r="X1064" s="3"/>
      <c r="Y1064" s="3"/>
      <c r="Z1064" s="3"/>
      <c r="AA1064" s="3"/>
      <c r="AB1064" s="3"/>
      <c r="AC1064" s="3"/>
      <c r="AD1064" s="3"/>
      <c r="AE1064" s="3"/>
      <c r="AF1064" s="3"/>
      <c r="AG1064" s="3"/>
      <c r="AH1064" s="3"/>
      <c r="AI1064" s="3"/>
      <c r="AJ1064" s="3"/>
      <c r="AK1064" s="3"/>
      <c r="AL1064" s="3"/>
      <c r="AM1064" s="3"/>
      <c r="AN1064" s="3"/>
      <c r="AO1064" s="3"/>
      <c r="AP1064" s="3"/>
      <c r="AQ1064" s="3"/>
      <c r="AR1064" s="3"/>
      <c r="AS1064" s="3"/>
      <c r="AT1064" s="3"/>
      <c r="AU1064" s="3"/>
      <c r="AV1064" s="2" t="s">
        <v>52</v>
      </c>
      <c r="AW1064" s="2" t="s">
        <v>2422</v>
      </c>
      <c r="AX1064" s="2" t="s">
        <v>52</v>
      </c>
      <c r="AY1064" s="2" t="s">
        <v>52</v>
      </c>
      <c r="AZ1064" s="2" t="s">
        <v>52</v>
      </c>
    </row>
    <row r="1065" spans="1:52" ht="30" customHeight="1" x14ac:dyDescent="0.3">
      <c r="A1065" s="23" t="s">
        <v>992</v>
      </c>
      <c r="B1065" s="23" t="s">
        <v>987</v>
      </c>
      <c r="C1065" s="23" t="s">
        <v>988</v>
      </c>
      <c r="D1065" s="24">
        <v>0.01</v>
      </c>
      <c r="E1065" s="26">
        <f>단가대비표!O147</f>
        <v>0</v>
      </c>
      <c r="F1065" s="29">
        <f t="shared" si="162"/>
        <v>0</v>
      </c>
      <c r="G1065" s="26">
        <f>단가대비표!P147</f>
        <v>0</v>
      </c>
      <c r="H1065" s="29">
        <f t="shared" si="163"/>
        <v>0</v>
      </c>
      <c r="I1065" s="26">
        <f>단가대비표!V147</f>
        <v>0</v>
      </c>
      <c r="J1065" s="29">
        <f t="shared" si="164"/>
        <v>0</v>
      </c>
      <c r="K1065" s="26">
        <f t="shared" si="165"/>
        <v>0</v>
      </c>
      <c r="L1065" s="29">
        <f t="shared" si="166"/>
        <v>0</v>
      </c>
      <c r="M1065" s="23" t="s">
        <v>993</v>
      </c>
      <c r="N1065" s="2" t="s">
        <v>1728</v>
      </c>
      <c r="O1065" s="2" t="s">
        <v>994</v>
      </c>
      <c r="P1065" s="2" t="s">
        <v>66</v>
      </c>
      <c r="Q1065" s="2" t="s">
        <v>66</v>
      </c>
      <c r="R1065" s="2" t="s">
        <v>65</v>
      </c>
      <c r="S1065" s="3"/>
      <c r="T1065" s="3"/>
      <c r="U1065" s="3"/>
      <c r="V1065" s="3"/>
      <c r="W1065" s="3"/>
      <c r="X1065" s="3"/>
      <c r="Y1065" s="3"/>
      <c r="Z1065" s="3"/>
      <c r="AA1065" s="3"/>
      <c r="AB1065" s="3"/>
      <c r="AC1065" s="3"/>
      <c r="AD1065" s="3"/>
      <c r="AE1065" s="3"/>
      <c r="AF1065" s="3"/>
      <c r="AG1065" s="3"/>
      <c r="AH1065" s="3"/>
      <c r="AI1065" s="3"/>
      <c r="AJ1065" s="3"/>
      <c r="AK1065" s="3"/>
      <c r="AL1065" s="3"/>
      <c r="AM1065" s="3"/>
      <c r="AN1065" s="3"/>
      <c r="AO1065" s="3"/>
      <c r="AP1065" s="3"/>
      <c r="AQ1065" s="3"/>
      <c r="AR1065" s="3"/>
      <c r="AS1065" s="3"/>
      <c r="AT1065" s="3"/>
      <c r="AU1065" s="3"/>
      <c r="AV1065" s="2" t="s">
        <v>52</v>
      </c>
      <c r="AW1065" s="2" t="s">
        <v>2423</v>
      </c>
      <c r="AX1065" s="2" t="s">
        <v>52</v>
      </c>
      <c r="AY1065" s="2" t="s">
        <v>52</v>
      </c>
      <c r="AZ1065" s="2" t="s">
        <v>52</v>
      </c>
    </row>
    <row r="1066" spans="1:52" ht="30" customHeight="1" x14ac:dyDescent="0.3">
      <c r="A1066" s="23" t="s">
        <v>2289</v>
      </c>
      <c r="B1066" s="23" t="s">
        <v>2424</v>
      </c>
      <c r="C1066" s="23" t="s">
        <v>897</v>
      </c>
      <c r="D1066" s="24">
        <v>1.502</v>
      </c>
      <c r="E1066" s="26">
        <f>단가대비표!O31</f>
        <v>0</v>
      </c>
      <c r="F1066" s="29">
        <f t="shared" si="162"/>
        <v>0</v>
      </c>
      <c r="G1066" s="26">
        <f>단가대비표!P31</f>
        <v>0</v>
      </c>
      <c r="H1066" s="29">
        <f t="shared" si="163"/>
        <v>0</v>
      </c>
      <c r="I1066" s="26">
        <f>단가대비표!V31</f>
        <v>0</v>
      </c>
      <c r="J1066" s="29">
        <f t="shared" si="164"/>
        <v>0</v>
      </c>
      <c r="K1066" s="26">
        <f t="shared" si="165"/>
        <v>0</v>
      </c>
      <c r="L1066" s="29">
        <f t="shared" si="166"/>
        <v>0</v>
      </c>
      <c r="M1066" s="23" t="s">
        <v>2425</v>
      </c>
      <c r="N1066" s="2" t="s">
        <v>1728</v>
      </c>
      <c r="O1066" s="2" t="s">
        <v>2426</v>
      </c>
      <c r="P1066" s="2" t="s">
        <v>66</v>
      </c>
      <c r="Q1066" s="2" t="s">
        <v>66</v>
      </c>
      <c r="R1066" s="2" t="s">
        <v>65</v>
      </c>
      <c r="S1066" s="3"/>
      <c r="T1066" s="3"/>
      <c r="U1066" s="3"/>
      <c r="V1066" s="3"/>
      <c r="W1066" s="3"/>
      <c r="X1066" s="3"/>
      <c r="Y1066" s="3"/>
      <c r="Z1066" s="3"/>
      <c r="AA1066" s="3"/>
      <c r="AB1066" s="3"/>
      <c r="AC1066" s="3"/>
      <c r="AD1066" s="3"/>
      <c r="AE1066" s="3"/>
      <c r="AF1066" s="3"/>
      <c r="AG1066" s="3"/>
      <c r="AH1066" s="3"/>
      <c r="AI1066" s="3"/>
      <c r="AJ1066" s="3"/>
      <c r="AK1066" s="3"/>
      <c r="AL1066" s="3"/>
      <c r="AM1066" s="3"/>
      <c r="AN1066" s="3"/>
      <c r="AO1066" s="3"/>
      <c r="AP1066" s="3"/>
      <c r="AQ1066" s="3"/>
      <c r="AR1066" s="3"/>
      <c r="AS1066" s="3"/>
      <c r="AT1066" s="3"/>
      <c r="AU1066" s="3"/>
      <c r="AV1066" s="2" t="s">
        <v>52</v>
      </c>
      <c r="AW1066" s="2" t="s">
        <v>2427</v>
      </c>
      <c r="AX1066" s="2" t="s">
        <v>52</v>
      </c>
      <c r="AY1066" s="2" t="s">
        <v>52</v>
      </c>
      <c r="AZ1066" s="2" t="s">
        <v>52</v>
      </c>
    </row>
    <row r="1067" spans="1:52" ht="30" customHeight="1" x14ac:dyDescent="0.3">
      <c r="A1067" s="23" t="s">
        <v>1577</v>
      </c>
      <c r="B1067" s="23" t="s">
        <v>2294</v>
      </c>
      <c r="C1067" s="23" t="s">
        <v>897</v>
      </c>
      <c r="D1067" s="24">
        <v>1.365</v>
      </c>
      <c r="E1067" s="26">
        <f>일위대가목록!E168</f>
        <v>0</v>
      </c>
      <c r="F1067" s="29">
        <f t="shared" si="162"/>
        <v>0</v>
      </c>
      <c r="G1067" s="26">
        <f>일위대가목록!F168</f>
        <v>0</v>
      </c>
      <c r="H1067" s="29">
        <f t="shared" si="163"/>
        <v>0</v>
      </c>
      <c r="I1067" s="26">
        <f>일위대가목록!G168</f>
        <v>0</v>
      </c>
      <c r="J1067" s="29">
        <f t="shared" si="164"/>
        <v>0</v>
      </c>
      <c r="K1067" s="26">
        <f t="shared" si="165"/>
        <v>0</v>
      </c>
      <c r="L1067" s="29">
        <f t="shared" si="166"/>
        <v>0</v>
      </c>
      <c r="M1067" s="23" t="s">
        <v>2295</v>
      </c>
      <c r="N1067" s="2" t="s">
        <v>1728</v>
      </c>
      <c r="O1067" s="2" t="s">
        <v>2296</v>
      </c>
      <c r="P1067" s="2" t="s">
        <v>65</v>
      </c>
      <c r="Q1067" s="2" t="s">
        <v>66</v>
      </c>
      <c r="R1067" s="2" t="s">
        <v>66</v>
      </c>
      <c r="S1067" s="3"/>
      <c r="T1067" s="3"/>
      <c r="U1067" s="3"/>
      <c r="V1067" s="3"/>
      <c r="W1067" s="3"/>
      <c r="X1067" s="3"/>
      <c r="Y1067" s="3"/>
      <c r="Z1067" s="3"/>
      <c r="AA1067" s="3"/>
      <c r="AB1067" s="3"/>
      <c r="AC1067" s="3"/>
      <c r="AD1067" s="3"/>
      <c r="AE1067" s="3"/>
      <c r="AF1067" s="3"/>
      <c r="AG1067" s="3"/>
      <c r="AH1067" s="3"/>
      <c r="AI1067" s="3"/>
      <c r="AJ1067" s="3"/>
      <c r="AK1067" s="3"/>
      <c r="AL1067" s="3"/>
      <c r="AM1067" s="3"/>
      <c r="AN1067" s="3"/>
      <c r="AO1067" s="3"/>
      <c r="AP1067" s="3"/>
      <c r="AQ1067" s="3"/>
      <c r="AR1067" s="3"/>
      <c r="AS1067" s="3"/>
      <c r="AT1067" s="3"/>
      <c r="AU1067" s="3"/>
      <c r="AV1067" s="2" t="s">
        <v>52</v>
      </c>
      <c r="AW1067" s="2" t="s">
        <v>2428</v>
      </c>
      <c r="AX1067" s="2" t="s">
        <v>52</v>
      </c>
      <c r="AY1067" s="2" t="s">
        <v>52</v>
      </c>
      <c r="AZ1067" s="2" t="s">
        <v>52</v>
      </c>
    </row>
    <row r="1068" spans="1:52" ht="30" customHeight="1" x14ac:dyDescent="0.3">
      <c r="A1068" s="23" t="s">
        <v>2429</v>
      </c>
      <c r="B1068" s="23" t="s">
        <v>2430</v>
      </c>
      <c r="C1068" s="23" t="s">
        <v>554</v>
      </c>
      <c r="D1068" s="24">
        <v>1.01</v>
      </c>
      <c r="E1068" s="26">
        <f>단가대비표!O129</f>
        <v>0</v>
      </c>
      <c r="F1068" s="29">
        <f t="shared" si="162"/>
        <v>0</v>
      </c>
      <c r="G1068" s="26">
        <f>단가대비표!P129</f>
        <v>0</v>
      </c>
      <c r="H1068" s="29">
        <f t="shared" si="163"/>
        <v>0</v>
      </c>
      <c r="I1068" s="26">
        <f>단가대비표!V129</f>
        <v>0</v>
      </c>
      <c r="J1068" s="29">
        <f t="shared" si="164"/>
        <v>0</v>
      </c>
      <c r="K1068" s="26">
        <f t="shared" si="165"/>
        <v>0</v>
      </c>
      <c r="L1068" s="29">
        <f t="shared" si="166"/>
        <v>0</v>
      </c>
      <c r="M1068" s="23" t="s">
        <v>2431</v>
      </c>
      <c r="N1068" s="2" t="s">
        <v>1728</v>
      </c>
      <c r="O1068" s="2" t="s">
        <v>2432</v>
      </c>
      <c r="P1068" s="2" t="s">
        <v>66</v>
      </c>
      <c r="Q1068" s="2" t="s">
        <v>66</v>
      </c>
      <c r="R1068" s="2" t="s">
        <v>65</v>
      </c>
      <c r="S1068" s="3"/>
      <c r="T1068" s="3"/>
      <c r="U1068" s="3"/>
      <c r="V1068" s="3"/>
      <c r="W1068" s="3"/>
      <c r="X1068" s="3"/>
      <c r="Y1068" s="3"/>
      <c r="Z1068" s="3"/>
      <c r="AA1068" s="3"/>
      <c r="AB1068" s="3"/>
      <c r="AC1068" s="3"/>
      <c r="AD1068" s="3"/>
      <c r="AE1068" s="3"/>
      <c r="AF1068" s="3"/>
      <c r="AG1068" s="3"/>
      <c r="AH1068" s="3"/>
      <c r="AI1068" s="3"/>
      <c r="AJ1068" s="3"/>
      <c r="AK1068" s="3"/>
      <c r="AL1068" s="3"/>
      <c r="AM1068" s="3"/>
      <c r="AN1068" s="3"/>
      <c r="AO1068" s="3"/>
      <c r="AP1068" s="3"/>
      <c r="AQ1068" s="3"/>
      <c r="AR1068" s="3"/>
      <c r="AS1068" s="3"/>
      <c r="AT1068" s="3"/>
      <c r="AU1068" s="3"/>
      <c r="AV1068" s="2" t="s">
        <v>52</v>
      </c>
      <c r="AW1068" s="2" t="s">
        <v>2433</v>
      </c>
      <c r="AX1068" s="2" t="s">
        <v>52</v>
      </c>
      <c r="AY1068" s="2" t="s">
        <v>52</v>
      </c>
      <c r="AZ1068" s="2" t="s">
        <v>52</v>
      </c>
    </row>
    <row r="1069" spans="1:52" ht="30" customHeight="1" x14ac:dyDescent="0.3">
      <c r="A1069" s="23" t="s">
        <v>1717</v>
      </c>
      <c r="B1069" s="23" t="s">
        <v>987</v>
      </c>
      <c r="C1069" s="23" t="s">
        <v>988</v>
      </c>
      <c r="D1069" s="24">
        <v>0.11</v>
      </c>
      <c r="E1069" s="26">
        <f>단가대비표!O155</f>
        <v>0</v>
      </c>
      <c r="F1069" s="29">
        <f t="shared" si="162"/>
        <v>0</v>
      </c>
      <c r="G1069" s="26">
        <f>단가대비표!P155</f>
        <v>0</v>
      </c>
      <c r="H1069" s="29">
        <f t="shared" si="163"/>
        <v>0</v>
      </c>
      <c r="I1069" s="26">
        <f>단가대비표!V155</f>
        <v>0</v>
      </c>
      <c r="J1069" s="29">
        <f t="shared" si="164"/>
        <v>0</v>
      </c>
      <c r="K1069" s="26">
        <f t="shared" si="165"/>
        <v>0</v>
      </c>
      <c r="L1069" s="29">
        <f t="shared" si="166"/>
        <v>0</v>
      </c>
      <c r="M1069" s="23" t="s">
        <v>1718</v>
      </c>
      <c r="N1069" s="2" t="s">
        <v>1728</v>
      </c>
      <c r="O1069" s="2" t="s">
        <v>1719</v>
      </c>
      <c r="P1069" s="2" t="s">
        <v>66</v>
      </c>
      <c r="Q1069" s="2" t="s">
        <v>66</v>
      </c>
      <c r="R1069" s="2" t="s">
        <v>65</v>
      </c>
      <c r="S1069" s="3"/>
      <c r="T1069" s="3"/>
      <c r="U1069" s="3"/>
      <c r="V1069" s="3"/>
      <c r="W1069" s="3"/>
      <c r="X1069" s="3"/>
      <c r="Y1069" s="3"/>
      <c r="Z1069" s="3"/>
      <c r="AA1069" s="3"/>
      <c r="AB1069" s="3"/>
      <c r="AC1069" s="3"/>
      <c r="AD1069" s="3"/>
      <c r="AE1069" s="3"/>
      <c r="AF1069" s="3"/>
      <c r="AG1069" s="3"/>
      <c r="AH1069" s="3"/>
      <c r="AI1069" s="3"/>
      <c r="AJ1069" s="3"/>
      <c r="AK1069" s="3"/>
      <c r="AL1069" s="3"/>
      <c r="AM1069" s="3"/>
      <c r="AN1069" s="3"/>
      <c r="AO1069" s="3"/>
      <c r="AP1069" s="3"/>
      <c r="AQ1069" s="3"/>
      <c r="AR1069" s="3"/>
      <c r="AS1069" s="3"/>
      <c r="AT1069" s="3"/>
      <c r="AU1069" s="3"/>
      <c r="AV1069" s="2" t="s">
        <v>52</v>
      </c>
      <c r="AW1069" s="2" t="s">
        <v>2434</v>
      </c>
      <c r="AX1069" s="2" t="s">
        <v>52</v>
      </c>
      <c r="AY1069" s="2" t="s">
        <v>52</v>
      </c>
      <c r="AZ1069" s="2" t="s">
        <v>52</v>
      </c>
    </row>
    <row r="1070" spans="1:52" ht="30" customHeight="1" x14ac:dyDescent="0.3">
      <c r="A1070" s="23" t="s">
        <v>979</v>
      </c>
      <c r="B1070" s="23" t="s">
        <v>52</v>
      </c>
      <c r="C1070" s="23" t="s">
        <v>52</v>
      </c>
      <c r="D1070" s="24"/>
      <c r="E1070" s="26"/>
      <c r="F1070" s="29">
        <f>TRUNC(SUMIF(N1061:N1069, N1060, F1061:F1069),0)</f>
        <v>0</v>
      </c>
      <c r="G1070" s="26"/>
      <c r="H1070" s="29">
        <f>TRUNC(SUMIF(N1061:N1069, N1060, H1061:H1069),0)</f>
        <v>0</v>
      </c>
      <c r="I1070" s="26"/>
      <c r="J1070" s="29">
        <f>TRUNC(SUMIF(N1061:N1069, N1060, J1061:J1069),0)</f>
        <v>0</v>
      </c>
      <c r="K1070" s="26"/>
      <c r="L1070" s="29">
        <f>F1070+H1070+J1070</f>
        <v>0</v>
      </c>
      <c r="M1070" s="23" t="s">
        <v>52</v>
      </c>
      <c r="N1070" s="2" t="s">
        <v>97</v>
      </c>
      <c r="O1070" s="2" t="s">
        <v>97</v>
      </c>
      <c r="P1070" s="2" t="s">
        <v>52</v>
      </c>
      <c r="Q1070" s="2" t="s">
        <v>52</v>
      </c>
      <c r="R1070" s="2" t="s">
        <v>52</v>
      </c>
      <c r="S1070" s="3"/>
      <c r="T1070" s="3"/>
      <c r="U1070" s="3"/>
      <c r="V1070" s="3"/>
      <c r="W1070" s="3"/>
      <c r="X1070" s="3"/>
      <c r="Y1070" s="3"/>
      <c r="Z1070" s="3"/>
      <c r="AA1070" s="3"/>
      <c r="AB1070" s="3"/>
      <c r="AC1070" s="3"/>
      <c r="AD1070" s="3"/>
      <c r="AE1070" s="3"/>
      <c r="AF1070" s="3"/>
      <c r="AG1070" s="3"/>
      <c r="AH1070" s="3"/>
      <c r="AI1070" s="3"/>
      <c r="AJ1070" s="3"/>
      <c r="AK1070" s="3"/>
      <c r="AL1070" s="3"/>
      <c r="AM1070" s="3"/>
      <c r="AN1070" s="3"/>
      <c r="AO1070" s="3"/>
      <c r="AP1070" s="3"/>
      <c r="AQ1070" s="3"/>
      <c r="AR1070" s="3"/>
      <c r="AS1070" s="3"/>
      <c r="AT1070" s="3"/>
      <c r="AU1070" s="3"/>
      <c r="AV1070" s="2" t="s">
        <v>52</v>
      </c>
      <c r="AW1070" s="2" t="s">
        <v>52</v>
      </c>
      <c r="AX1070" s="2" t="s">
        <v>52</v>
      </c>
      <c r="AY1070" s="2" t="s">
        <v>52</v>
      </c>
      <c r="AZ1070" s="2" t="s">
        <v>52</v>
      </c>
    </row>
    <row r="1071" spans="1:52" ht="30" customHeight="1" x14ac:dyDescent="0.3">
      <c r="A1071" s="24"/>
      <c r="B1071" s="24"/>
      <c r="C1071" s="24"/>
      <c r="D1071" s="24"/>
      <c r="E1071" s="26"/>
      <c r="F1071" s="29"/>
      <c r="G1071" s="26"/>
      <c r="H1071" s="29"/>
      <c r="I1071" s="26"/>
      <c r="J1071" s="29"/>
      <c r="K1071" s="26"/>
      <c r="L1071" s="29"/>
      <c r="M1071" s="24"/>
    </row>
    <row r="1072" spans="1:52" ht="30" customHeight="1" x14ac:dyDescent="0.3">
      <c r="A1072" s="20" t="s">
        <v>2435</v>
      </c>
      <c r="B1072" s="21"/>
      <c r="C1072" s="21"/>
      <c r="D1072" s="21"/>
      <c r="E1072" s="25"/>
      <c r="F1072" s="28"/>
      <c r="G1072" s="25"/>
      <c r="H1072" s="28"/>
      <c r="I1072" s="25"/>
      <c r="J1072" s="28"/>
      <c r="K1072" s="25"/>
      <c r="L1072" s="28"/>
      <c r="M1072" s="22"/>
      <c r="N1072" s="1" t="s">
        <v>1735</v>
      </c>
    </row>
    <row r="1073" spans="1:52" ht="30" customHeight="1" x14ac:dyDescent="0.3">
      <c r="A1073" s="23" t="s">
        <v>2182</v>
      </c>
      <c r="B1073" s="23" t="s">
        <v>987</v>
      </c>
      <c r="C1073" s="23" t="s">
        <v>988</v>
      </c>
      <c r="D1073" s="24">
        <v>0.01</v>
      </c>
      <c r="E1073" s="26">
        <f>단가대비표!O159</f>
        <v>0</v>
      </c>
      <c r="F1073" s="29">
        <f>TRUNC(E1073*D1073,1)</f>
        <v>0</v>
      </c>
      <c r="G1073" s="26">
        <f>단가대비표!P159</f>
        <v>0</v>
      </c>
      <c r="H1073" s="29">
        <f>TRUNC(G1073*D1073,1)</f>
        <v>0</v>
      </c>
      <c r="I1073" s="26">
        <f>단가대비표!V159</f>
        <v>0</v>
      </c>
      <c r="J1073" s="29">
        <f>TRUNC(I1073*D1073,1)</f>
        <v>0</v>
      </c>
      <c r="K1073" s="26">
        <f t="shared" ref="K1073:L1075" si="167">TRUNC(E1073+G1073+I1073,1)</f>
        <v>0</v>
      </c>
      <c r="L1073" s="29">
        <f t="shared" si="167"/>
        <v>0</v>
      </c>
      <c r="M1073" s="23" t="s">
        <v>2183</v>
      </c>
      <c r="N1073" s="2" t="s">
        <v>1735</v>
      </c>
      <c r="O1073" s="2" t="s">
        <v>2184</v>
      </c>
      <c r="P1073" s="2" t="s">
        <v>66</v>
      </c>
      <c r="Q1073" s="2" t="s">
        <v>66</v>
      </c>
      <c r="R1073" s="2" t="s">
        <v>65</v>
      </c>
      <c r="S1073" s="3"/>
      <c r="T1073" s="3"/>
      <c r="U1073" s="3"/>
      <c r="V1073" s="3">
        <v>1</v>
      </c>
      <c r="W1073" s="3"/>
      <c r="X1073" s="3"/>
      <c r="Y1073" s="3"/>
      <c r="Z1073" s="3"/>
      <c r="AA1073" s="3"/>
      <c r="AB1073" s="3"/>
      <c r="AC1073" s="3"/>
      <c r="AD1073" s="3"/>
      <c r="AE1073" s="3"/>
      <c r="AF1073" s="3"/>
      <c r="AG1073" s="3"/>
      <c r="AH1073" s="3"/>
      <c r="AI1073" s="3"/>
      <c r="AJ1073" s="3"/>
      <c r="AK1073" s="3"/>
      <c r="AL1073" s="3"/>
      <c r="AM1073" s="3"/>
      <c r="AN1073" s="3"/>
      <c r="AO1073" s="3"/>
      <c r="AP1073" s="3"/>
      <c r="AQ1073" s="3"/>
      <c r="AR1073" s="3"/>
      <c r="AS1073" s="3"/>
      <c r="AT1073" s="3"/>
      <c r="AU1073" s="3"/>
      <c r="AV1073" s="2" t="s">
        <v>52</v>
      </c>
      <c r="AW1073" s="2" t="s">
        <v>2437</v>
      </c>
      <c r="AX1073" s="2" t="s">
        <v>52</v>
      </c>
      <c r="AY1073" s="2" t="s">
        <v>52</v>
      </c>
      <c r="AZ1073" s="2" t="s">
        <v>52</v>
      </c>
    </row>
    <row r="1074" spans="1:52" ht="30" customHeight="1" x14ac:dyDescent="0.3">
      <c r="A1074" s="23" t="s">
        <v>992</v>
      </c>
      <c r="B1074" s="23" t="s">
        <v>987</v>
      </c>
      <c r="C1074" s="23" t="s">
        <v>988</v>
      </c>
      <c r="D1074" s="24">
        <v>1E-3</v>
      </c>
      <c r="E1074" s="26">
        <f>단가대비표!O147</f>
        <v>0</v>
      </c>
      <c r="F1074" s="29">
        <f>TRUNC(E1074*D1074,1)</f>
        <v>0</v>
      </c>
      <c r="G1074" s="26">
        <f>단가대비표!P147</f>
        <v>0</v>
      </c>
      <c r="H1074" s="29">
        <f>TRUNC(G1074*D1074,1)</f>
        <v>0</v>
      </c>
      <c r="I1074" s="26">
        <f>단가대비표!V147</f>
        <v>0</v>
      </c>
      <c r="J1074" s="29">
        <f>TRUNC(I1074*D1074,1)</f>
        <v>0</v>
      </c>
      <c r="K1074" s="26">
        <f t="shared" si="167"/>
        <v>0</v>
      </c>
      <c r="L1074" s="29">
        <f t="shared" si="167"/>
        <v>0</v>
      </c>
      <c r="M1074" s="23" t="s">
        <v>993</v>
      </c>
      <c r="N1074" s="2" t="s">
        <v>1735</v>
      </c>
      <c r="O1074" s="2" t="s">
        <v>994</v>
      </c>
      <c r="P1074" s="2" t="s">
        <v>66</v>
      </c>
      <c r="Q1074" s="2" t="s">
        <v>66</v>
      </c>
      <c r="R1074" s="2" t="s">
        <v>65</v>
      </c>
      <c r="S1074" s="3"/>
      <c r="T1074" s="3"/>
      <c r="U1074" s="3"/>
      <c r="V1074" s="3">
        <v>1</v>
      </c>
      <c r="W1074" s="3"/>
      <c r="X1074" s="3"/>
      <c r="Y1074" s="3"/>
      <c r="Z1074" s="3"/>
      <c r="AA1074" s="3"/>
      <c r="AB1074" s="3"/>
      <c r="AC1074" s="3"/>
      <c r="AD1074" s="3"/>
      <c r="AE1074" s="3"/>
      <c r="AF1074" s="3"/>
      <c r="AG1074" s="3"/>
      <c r="AH1074" s="3"/>
      <c r="AI1074" s="3"/>
      <c r="AJ1074" s="3"/>
      <c r="AK1074" s="3"/>
      <c r="AL1074" s="3"/>
      <c r="AM1074" s="3"/>
      <c r="AN1074" s="3"/>
      <c r="AO1074" s="3"/>
      <c r="AP1074" s="3"/>
      <c r="AQ1074" s="3"/>
      <c r="AR1074" s="3"/>
      <c r="AS1074" s="3"/>
      <c r="AT1074" s="3"/>
      <c r="AU1074" s="3"/>
      <c r="AV1074" s="2" t="s">
        <v>52</v>
      </c>
      <c r="AW1074" s="2" t="s">
        <v>2438</v>
      </c>
      <c r="AX1074" s="2" t="s">
        <v>52</v>
      </c>
      <c r="AY1074" s="2" t="s">
        <v>52</v>
      </c>
      <c r="AZ1074" s="2" t="s">
        <v>52</v>
      </c>
    </row>
    <row r="1075" spans="1:52" ht="30" customHeight="1" x14ac:dyDescent="0.3">
      <c r="A1075" s="23" t="s">
        <v>2187</v>
      </c>
      <c r="B1075" s="23" t="s">
        <v>1558</v>
      </c>
      <c r="C1075" s="23" t="s">
        <v>949</v>
      </c>
      <c r="D1075" s="24">
        <v>1</v>
      </c>
      <c r="E1075" s="26">
        <f>TRUNC(SUMIF(V1073:V1075, RIGHTB(O1075, 1), H1073:H1075)*U1075, 2)</f>
        <v>0</v>
      </c>
      <c r="F1075" s="29">
        <f>TRUNC(E1075*D1075,1)</f>
        <v>0</v>
      </c>
      <c r="G1075" s="26">
        <v>0</v>
      </c>
      <c r="H1075" s="29">
        <f>TRUNC(G1075*D1075,1)</f>
        <v>0</v>
      </c>
      <c r="I1075" s="26">
        <v>0</v>
      </c>
      <c r="J1075" s="29">
        <f>TRUNC(I1075*D1075,1)</f>
        <v>0</v>
      </c>
      <c r="K1075" s="26">
        <f t="shared" si="167"/>
        <v>0</v>
      </c>
      <c r="L1075" s="29">
        <f t="shared" si="167"/>
        <v>0</v>
      </c>
      <c r="M1075" s="23" t="s">
        <v>52</v>
      </c>
      <c r="N1075" s="2" t="s">
        <v>1735</v>
      </c>
      <c r="O1075" s="2" t="s">
        <v>1360</v>
      </c>
      <c r="P1075" s="2" t="s">
        <v>66</v>
      </c>
      <c r="Q1075" s="2" t="s">
        <v>66</v>
      </c>
      <c r="R1075" s="2" t="s">
        <v>66</v>
      </c>
      <c r="S1075" s="3">
        <v>1</v>
      </c>
      <c r="T1075" s="3">
        <v>0</v>
      </c>
      <c r="U1075" s="3">
        <v>0.03</v>
      </c>
      <c r="V1075" s="3"/>
      <c r="W1075" s="3"/>
      <c r="X1075" s="3"/>
      <c r="Y1075" s="3"/>
      <c r="Z1075" s="3"/>
      <c r="AA1075" s="3"/>
      <c r="AB1075" s="3"/>
      <c r="AC1075" s="3"/>
      <c r="AD1075" s="3"/>
      <c r="AE1075" s="3"/>
      <c r="AF1075" s="3"/>
      <c r="AG1075" s="3"/>
      <c r="AH1075" s="3"/>
      <c r="AI1075" s="3"/>
      <c r="AJ1075" s="3"/>
      <c r="AK1075" s="3"/>
      <c r="AL1075" s="3"/>
      <c r="AM1075" s="3"/>
      <c r="AN1075" s="3"/>
      <c r="AO1075" s="3"/>
      <c r="AP1075" s="3"/>
      <c r="AQ1075" s="3"/>
      <c r="AR1075" s="3"/>
      <c r="AS1075" s="3"/>
      <c r="AT1075" s="3"/>
      <c r="AU1075" s="3"/>
      <c r="AV1075" s="2" t="s">
        <v>52</v>
      </c>
      <c r="AW1075" s="2" t="s">
        <v>2439</v>
      </c>
      <c r="AX1075" s="2" t="s">
        <v>52</v>
      </c>
      <c r="AY1075" s="2" t="s">
        <v>52</v>
      </c>
      <c r="AZ1075" s="2" t="s">
        <v>52</v>
      </c>
    </row>
    <row r="1076" spans="1:52" ht="30" customHeight="1" x14ac:dyDescent="0.3">
      <c r="A1076" s="23" t="s">
        <v>979</v>
      </c>
      <c r="B1076" s="23" t="s">
        <v>52</v>
      </c>
      <c r="C1076" s="23" t="s">
        <v>52</v>
      </c>
      <c r="D1076" s="24"/>
      <c r="E1076" s="26"/>
      <c r="F1076" s="29">
        <f>TRUNC(SUMIF(N1073:N1075, N1072, F1073:F1075),0)</f>
        <v>0</v>
      </c>
      <c r="G1076" s="26"/>
      <c r="H1076" s="29">
        <f>TRUNC(SUMIF(N1073:N1075, N1072, H1073:H1075),0)</f>
        <v>0</v>
      </c>
      <c r="I1076" s="26"/>
      <c r="J1076" s="29">
        <f>TRUNC(SUMIF(N1073:N1075, N1072, J1073:J1075),0)</f>
        <v>0</v>
      </c>
      <c r="K1076" s="26"/>
      <c r="L1076" s="29">
        <f>F1076+H1076+J1076</f>
        <v>0</v>
      </c>
      <c r="M1076" s="23" t="s">
        <v>52</v>
      </c>
      <c r="N1076" s="2" t="s">
        <v>97</v>
      </c>
      <c r="O1076" s="2" t="s">
        <v>97</v>
      </c>
      <c r="P1076" s="2" t="s">
        <v>52</v>
      </c>
      <c r="Q1076" s="2" t="s">
        <v>52</v>
      </c>
      <c r="R1076" s="2" t="s">
        <v>52</v>
      </c>
      <c r="S1076" s="3"/>
      <c r="T1076" s="3"/>
      <c r="U1076" s="3"/>
      <c r="V1076" s="3"/>
      <c r="W1076" s="3"/>
      <c r="X1076" s="3"/>
      <c r="Y1076" s="3"/>
      <c r="Z1076" s="3"/>
      <c r="AA1076" s="3"/>
      <c r="AB1076" s="3"/>
      <c r="AC1076" s="3"/>
      <c r="AD1076" s="3"/>
      <c r="AE1076" s="3"/>
      <c r="AF1076" s="3"/>
      <c r="AG1076" s="3"/>
      <c r="AH1076" s="3"/>
      <c r="AI1076" s="3"/>
      <c r="AJ1076" s="3"/>
      <c r="AK1076" s="3"/>
      <c r="AL1076" s="3"/>
      <c r="AM1076" s="3"/>
      <c r="AN1076" s="3"/>
      <c r="AO1076" s="3"/>
      <c r="AP1076" s="3"/>
      <c r="AQ1076" s="3"/>
      <c r="AR1076" s="3"/>
      <c r="AS1076" s="3"/>
      <c r="AT1076" s="3"/>
      <c r="AU1076" s="3"/>
      <c r="AV1076" s="2" t="s">
        <v>52</v>
      </c>
      <c r="AW1076" s="2" t="s">
        <v>52</v>
      </c>
      <c r="AX1076" s="2" t="s">
        <v>52</v>
      </c>
      <c r="AY1076" s="2" t="s">
        <v>52</v>
      </c>
      <c r="AZ1076" s="2" t="s">
        <v>52</v>
      </c>
    </row>
    <row r="1077" spans="1:52" ht="30" customHeight="1" x14ac:dyDescent="0.3">
      <c r="A1077" s="24"/>
      <c r="B1077" s="24"/>
      <c r="C1077" s="24"/>
      <c r="D1077" s="24"/>
      <c r="E1077" s="26"/>
      <c r="F1077" s="29"/>
      <c r="G1077" s="26"/>
      <c r="H1077" s="29"/>
      <c r="I1077" s="26"/>
      <c r="J1077" s="29"/>
      <c r="K1077" s="26"/>
      <c r="L1077" s="29"/>
      <c r="M1077" s="24"/>
    </row>
    <row r="1078" spans="1:52" ht="30" customHeight="1" x14ac:dyDescent="0.3">
      <c r="A1078" s="20" t="s">
        <v>2440</v>
      </c>
      <c r="B1078" s="21"/>
      <c r="C1078" s="21"/>
      <c r="D1078" s="21"/>
      <c r="E1078" s="25"/>
      <c r="F1078" s="28"/>
      <c r="G1078" s="25"/>
      <c r="H1078" s="28"/>
      <c r="I1078" s="25"/>
      <c r="J1078" s="28"/>
      <c r="K1078" s="25"/>
      <c r="L1078" s="28"/>
      <c r="M1078" s="22"/>
      <c r="N1078" s="1" t="s">
        <v>1740</v>
      </c>
    </row>
    <row r="1079" spans="1:52" ht="30" customHeight="1" x14ac:dyDescent="0.3">
      <c r="A1079" s="23" t="s">
        <v>2441</v>
      </c>
      <c r="B1079" s="23" t="s">
        <v>2442</v>
      </c>
      <c r="C1079" s="23" t="s">
        <v>897</v>
      </c>
      <c r="D1079" s="24">
        <v>0.05</v>
      </c>
      <c r="E1079" s="26">
        <f>단가대비표!O102</f>
        <v>0</v>
      </c>
      <c r="F1079" s="29">
        <f>TRUNC(E1079*D1079,1)</f>
        <v>0</v>
      </c>
      <c r="G1079" s="26">
        <f>단가대비표!P102</f>
        <v>0</v>
      </c>
      <c r="H1079" s="29">
        <f>TRUNC(G1079*D1079,1)</f>
        <v>0</v>
      </c>
      <c r="I1079" s="26">
        <f>단가대비표!V102</f>
        <v>0</v>
      </c>
      <c r="J1079" s="29">
        <f>TRUNC(I1079*D1079,1)</f>
        <v>0</v>
      </c>
      <c r="K1079" s="26">
        <f>TRUNC(E1079+G1079+I1079,1)</f>
        <v>0</v>
      </c>
      <c r="L1079" s="29">
        <f>TRUNC(F1079+H1079+J1079,1)</f>
        <v>0</v>
      </c>
      <c r="M1079" s="23" t="s">
        <v>2443</v>
      </c>
      <c r="N1079" s="2" t="s">
        <v>1740</v>
      </c>
      <c r="O1079" s="2" t="s">
        <v>2444</v>
      </c>
      <c r="P1079" s="2" t="s">
        <v>66</v>
      </c>
      <c r="Q1079" s="2" t="s">
        <v>66</v>
      </c>
      <c r="R1079" s="2" t="s">
        <v>65</v>
      </c>
      <c r="S1079" s="3"/>
      <c r="T1079" s="3"/>
      <c r="U1079" s="3"/>
      <c r="V1079" s="3"/>
      <c r="W1079" s="3"/>
      <c r="X1079" s="3"/>
      <c r="Y1079" s="3"/>
      <c r="Z1079" s="3"/>
      <c r="AA1079" s="3"/>
      <c r="AB1079" s="3"/>
      <c r="AC1079" s="3"/>
      <c r="AD1079" s="3"/>
      <c r="AE1079" s="3"/>
      <c r="AF1079" s="3"/>
      <c r="AG1079" s="3"/>
      <c r="AH1079" s="3"/>
      <c r="AI1079" s="3"/>
      <c r="AJ1079" s="3"/>
      <c r="AK1079" s="3"/>
      <c r="AL1079" s="3"/>
      <c r="AM1079" s="3"/>
      <c r="AN1079" s="3"/>
      <c r="AO1079" s="3"/>
      <c r="AP1079" s="3"/>
      <c r="AQ1079" s="3"/>
      <c r="AR1079" s="3"/>
      <c r="AS1079" s="3"/>
      <c r="AT1079" s="3"/>
      <c r="AU1079" s="3"/>
      <c r="AV1079" s="2" t="s">
        <v>52</v>
      </c>
      <c r="AW1079" s="2" t="s">
        <v>2445</v>
      </c>
      <c r="AX1079" s="2" t="s">
        <v>52</v>
      </c>
      <c r="AY1079" s="2" t="s">
        <v>52</v>
      </c>
      <c r="AZ1079" s="2" t="s">
        <v>52</v>
      </c>
    </row>
    <row r="1080" spans="1:52" ht="30" customHeight="1" x14ac:dyDescent="0.3">
      <c r="A1080" s="23" t="s">
        <v>2446</v>
      </c>
      <c r="B1080" s="23" t="s">
        <v>2447</v>
      </c>
      <c r="C1080" s="23" t="s">
        <v>1054</v>
      </c>
      <c r="D1080" s="24">
        <v>0.1</v>
      </c>
      <c r="E1080" s="26">
        <f>단가대비표!O95</f>
        <v>0</v>
      </c>
      <c r="F1080" s="29">
        <f>TRUNC(E1080*D1080,1)</f>
        <v>0</v>
      </c>
      <c r="G1080" s="26">
        <f>단가대비표!P95</f>
        <v>0</v>
      </c>
      <c r="H1080" s="29">
        <f>TRUNC(G1080*D1080,1)</f>
        <v>0</v>
      </c>
      <c r="I1080" s="26">
        <f>단가대비표!V95</f>
        <v>0</v>
      </c>
      <c r="J1080" s="29">
        <f>TRUNC(I1080*D1080,1)</f>
        <v>0</v>
      </c>
      <c r="K1080" s="26">
        <f>TRUNC(E1080+G1080+I1080,1)</f>
        <v>0</v>
      </c>
      <c r="L1080" s="29">
        <f>TRUNC(F1080+H1080+J1080,1)</f>
        <v>0</v>
      </c>
      <c r="M1080" s="23" t="s">
        <v>2448</v>
      </c>
      <c r="N1080" s="2" t="s">
        <v>1740</v>
      </c>
      <c r="O1080" s="2" t="s">
        <v>2449</v>
      </c>
      <c r="P1080" s="2" t="s">
        <v>66</v>
      </c>
      <c r="Q1080" s="2" t="s">
        <v>66</v>
      </c>
      <c r="R1080" s="2" t="s">
        <v>65</v>
      </c>
      <c r="S1080" s="3"/>
      <c r="T1080" s="3"/>
      <c r="U1080" s="3"/>
      <c r="V1080" s="3"/>
      <c r="W1080" s="3"/>
      <c r="X1080" s="3"/>
      <c r="Y1080" s="3"/>
      <c r="Z1080" s="3"/>
      <c r="AA1080" s="3"/>
      <c r="AB1080" s="3"/>
      <c r="AC1080" s="3"/>
      <c r="AD1080" s="3"/>
      <c r="AE1080" s="3"/>
      <c r="AF1080" s="3"/>
      <c r="AG1080" s="3"/>
      <c r="AH1080" s="3"/>
      <c r="AI1080" s="3"/>
      <c r="AJ1080" s="3"/>
      <c r="AK1080" s="3"/>
      <c r="AL1080" s="3"/>
      <c r="AM1080" s="3"/>
      <c r="AN1080" s="3"/>
      <c r="AO1080" s="3"/>
      <c r="AP1080" s="3"/>
      <c r="AQ1080" s="3"/>
      <c r="AR1080" s="3"/>
      <c r="AS1080" s="3"/>
      <c r="AT1080" s="3"/>
      <c r="AU1080" s="3"/>
      <c r="AV1080" s="2" t="s">
        <v>52</v>
      </c>
      <c r="AW1080" s="2" t="s">
        <v>2450</v>
      </c>
      <c r="AX1080" s="2" t="s">
        <v>52</v>
      </c>
      <c r="AY1080" s="2" t="s">
        <v>52</v>
      </c>
      <c r="AZ1080" s="2" t="s">
        <v>52</v>
      </c>
    </row>
    <row r="1081" spans="1:52" ht="30" customHeight="1" x14ac:dyDescent="0.3">
      <c r="A1081" s="23" t="s">
        <v>979</v>
      </c>
      <c r="B1081" s="23" t="s">
        <v>52</v>
      </c>
      <c r="C1081" s="23" t="s">
        <v>52</v>
      </c>
      <c r="D1081" s="24"/>
      <c r="E1081" s="26"/>
      <c r="F1081" s="29">
        <f>TRUNC(SUMIF(N1079:N1080, N1078, F1079:F1080),0)</f>
        <v>0</v>
      </c>
      <c r="G1081" s="26"/>
      <c r="H1081" s="29">
        <f>TRUNC(SUMIF(N1079:N1080, N1078, H1079:H1080),0)</f>
        <v>0</v>
      </c>
      <c r="I1081" s="26"/>
      <c r="J1081" s="29">
        <f>TRUNC(SUMIF(N1079:N1080, N1078, J1079:J1080),0)</f>
        <v>0</v>
      </c>
      <c r="K1081" s="26"/>
      <c r="L1081" s="29">
        <f>F1081+H1081+J1081</f>
        <v>0</v>
      </c>
      <c r="M1081" s="23" t="s">
        <v>52</v>
      </c>
      <c r="N1081" s="2" t="s">
        <v>97</v>
      </c>
      <c r="O1081" s="2" t="s">
        <v>97</v>
      </c>
      <c r="P1081" s="2" t="s">
        <v>52</v>
      </c>
      <c r="Q1081" s="2" t="s">
        <v>52</v>
      </c>
      <c r="R1081" s="2" t="s">
        <v>52</v>
      </c>
      <c r="S1081" s="3"/>
      <c r="T1081" s="3"/>
      <c r="U1081" s="3"/>
      <c r="V1081" s="3"/>
      <c r="W1081" s="3"/>
      <c r="X1081" s="3"/>
      <c r="Y1081" s="3"/>
      <c r="Z1081" s="3"/>
      <c r="AA1081" s="3"/>
      <c r="AB1081" s="3"/>
      <c r="AC1081" s="3"/>
      <c r="AD1081" s="3"/>
      <c r="AE1081" s="3"/>
      <c r="AF1081" s="3"/>
      <c r="AG1081" s="3"/>
      <c r="AH1081" s="3"/>
      <c r="AI1081" s="3"/>
      <c r="AJ1081" s="3"/>
      <c r="AK1081" s="3"/>
      <c r="AL1081" s="3"/>
      <c r="AM1081" s="3"/>
      <c r="AN1081" s="3"/>
      <c r="AO1081" s="3"/>
      <c r="AP1081" s="3"/>
      <c r="AQ1081" s="3"/>
      <c r="AR1081" s="3"/>
      <c r="AS1081" s="3"/>
      <c r="AT1081" s="3"/>
      <c r="AU1081" s="3"/>
      <c r="AV1081" s="2" t="s">
        <v>52</v>
      </c>
      <c r="AW1081" s="2" t="s">
        <v>52</v>
      </c>
      <c r="AX1081" s="2" t="s">
        <v>52</v>
      </c>
      <c r="AY1081" s="2" t="s">
        <v>52</v>
      </c>
      <c r="AZ1081" s="2" t="s">
        <v>52</v>
      </c>
    </row>
    <row r="1082" spans="1:52" ht="30" customHeight="1" x14ac:dyDescent="0.3">
      <c r="A1082" s="24"/>
      <c r="B1082" s="24"/>
      <c r="C1082" s="24"/>
      <c r="D1082" s="24"/>
      <c r="E1082" s="26"/>
      <c r="F1082" s="29"/>
      <c r="G1082" s="26"/>
      <c r="H1082" s="29"/>
      <c r="I1082" s="26"/>
      <c r="J1082" s="29"/>
      <c r="K1082" s="26"/>
      <c r="L1082" s="29"/>
      <c r="M1082" s="24"/>
    </row>
    <row r="1083" spans="1:52" ht="30" customHeight="1" x14ac:dyDescent="0.3">
      <c r="A1083" s="20" t="s">
        <v>2451</v>
      </c>
      <c r="B1083" s="21"/>
      <c r="C1083" s="21"/>
      <c r="D1083" s="21"/>
      <c r="E1083" s="25"/>
      <c r="F1083" s="28"/>
      <c r="G1083" s="25"/>
      <c r="H1083" s="28"/>
      <c r="I1083" s="25"/>
      <c r="J1083" s="28"/>
      <c r="K1083" s="25"/>
      <c r="L1083" s="28"/>
      <c r="M1083" s="22"/>
      <c r="N1083" s="1" t="s">
        <v>1745</v>
      </c>
    </row>
    <row r="1084" spans="1:52" ht="30" customHeight="1" x14ac:dyDescent="0.3">
      <c r="A1084" s="23" t="s">
        <v>2452</v>
      </c>
      <c r="B1084" s="23" t="s">
        <v>2453</v>
      </c>
      <c r="C1084" s="23" t="s">
        <v>1190</v>
      </c>
      <c r="D1084" s="24">
        <v>0.19700000000000001</v>
      </c>
      <c r="E1084" s="26">
        <f>단가대비표!O105</f>
        <v>0</v>
      </c>
      <c r="F1084" s="29">
        <f>TRUNC(E1084*D1084,1)</f>
        <v>0</v>
      </c>
      <c r="G1084" s="26">
        <f>단가대비표!P105</f>
        <v>0</v>
      </c>
      <c r="H1084" s="29">
        <f>TRUNC(G1084*D1084,1)</f>
        <v>0</v>
      </c>
      <c r="I1084" s="26">
        <f>단가대비표!V105</f>
        <v>0</v>
      </c>
      <c r="J1084" s="29">
        <f>TRUNC(I1084*D1084,1)</f>
        <v>0</v>
      </c>
      <c r="K1084" s="26">
        <f>TRUNC(E1084+G1084+I1084,1)</f>
        <v>0</v>
      </c>
      <c r="L1084" s="29">
        <f>TRUNC(F1084+H1084+J1084,1)</f>
        <v>0</v>
      </c>
      <c r="M1084" s="23" t="s">
        <v>2454</v>
      </c>
      <c r="N1084" s="2" t="s">
        <v>1745</v>
      </c>
      <c r="O1084" s="2" t="s">
        <v>2455</v>
      </c>
      <c r="P1084" s="2" t="s">
        <v>66</v>
      </c>
      <c r="Q1084" s="2" t="s">
        <v>66</v>
      </c>
      <c r="R1084" s="2" t="s">
        <v>65</v>
      </c>
      <c r="S1084" s="3"/>
      <c r="T1084" s="3"/>
      <c r="U1084" s="3"/>
      <c r="V1084" s="3"/>
      <c r="W1084" s="3"/>
      <c r="X1084" s="3"/>
      <c r="Y1084" s="3"/>
      <c r="Z1084" s="3"/>
      <c r="AA1084" s="3"/>
      <c r="AB1084" s="3"/>
      <c r="AC1084" s="3"/>
      <c r="AD1084" s="3"/>
      <c r="AE1084" s="3"/>
      <c r="AF1084" s="3"/>
      <c r="AG1084" s="3"/>
      <c r="AH1084" s="3"/>
      <c r="AI1084" s="3"/>
      <c r="AJ1084" s="3"/>
      <c r="AK1084" s="3"/>
      <c r="AL1084" s="3"/>
      <c r="AM1084" s="3"/>
      <c r="AN1084" s="3"/>
      <c r="AO1084" s="3"/>
      <c r="AP1084" s="3"/>
      <c r="AQ1084" s="3"/>
      <c r="AR1084" s="3"/>
      <c r="AS1084" s="3"/>
      <c r="AT1084" s="3"/>
      <c r="AU1084" s="3"/>
      <c r="AV1084" s="2" t="s">
        <v>52</v>
      </c>
      <c r="AW1084" s="2" t="s">
        <v>2456</v>
      </c>
      <c r="AX1084" s="2" t="s">
        <v>52</v>
      </c>
      <c r="AY1084" s="2" t="s">
        <v>52</v>
      </c>
      <c r="AZ1084" s="2" t="s">
        <v>52</v>
      </c>
    </row>
    <row r="1085" spans="1:52" ht="30" customHeight="1" x14ac:dyDescent="0.3">
      <c r="A1085" s="23" t="s">
        <v>979</v>
      </c>
      <c r="B1085" s="23" t="s">
        <v>52</v>
      </c>
      <c r="C1085" s="23" t="s">
        <v>52</v>
      </c>
      <c r="D1085" s="24"/>
      <c r="E1085" s="26"/>
      <c r="F1085" s="29">
        <f>TRUNC(SUMIF(N1084:N1084, N1083, F1084:F1084),0)</f>
        <v>0</v>
      </c>
      <c r="G1085" s="26"/>
      <c r="H1085" s="29">
        <f>TRUNC(SUMIF(N1084:N1084, N1083, H1084:H1084),0)</f>
        <v>0</v>
      </c>
      <c r="I1085" s="26"/>
      <c r="J1085" s="29">
        <f>TRUNC(SUMIF(N1084:N1084, N1083, J1084:J1084),0)</f>
        <v>0</v>
      </c>
      <c r="K1085" s="26"/>
      <c r="L1085" s="29">
        <f>F1085+H1085+J1085</f>
        <v>0</v>
      </c>
      <c r="M1085" s="23" t="s">
        <v>52</v>
      </c>
      <c r="N1085" s="2" t="s">
        <v>97</v>
      </c>
      <c r="O1085" s="2" t="s">
        <v>97</v>
      </c>
      <c r="P1085" s="2" t="s">
        <v>52</v>
      </c>
      <c r="Q1085" s="2" t="s">
        <v>52</v>
      </c>
      <c r="R1085" s="2" t="s">
        <v>52</v>
      </c>
      <c r="S1085" s="3"/>
      <c r="T1085" s="3"/>
      <c r="U1085" s="3"/>
      <c r="V1085" s="3"/>
      <c r="W1085" s="3"/>
      <c r="X1085" s="3"/>
      <c r="Y1085" s="3"/>
      <c r="Z1085" s="3"/>
      <c r="AA1085" s="3"/>
      <c r="AB1085" s="3"/>
      <c r="AC1085" s="3"/>
      <c r="AD1085" s="3"/>
      <c r="AE1085" s="3"/>
      <c r="AF1085" s="3"/>
      <c r="AG1085" s="3"/>
      <c r="AH1085" s="3"/>
      <c r="AI1085" s="3"/>
      <c r="AJ1085" s="3"/>
      <c r="AK1085" s="3"/>
      <c r="AL1085" s="3"/>
      <c r="AM1085" s="3"/>
      <c r="AN1085" s="3"/>
      <c r="AO1085" s="3"/>
      <c r="AP1085" s="3"/>
      <c r="AQ1085" s="3"/>
      <c r="AR1085" s="3"/>
      <c r="AS1085" s="3"/>
      <c r="AT1085" s="3"/>
      <c r="AU1085" s="3"/>
      <c r="AV1085" s="2" t="s">
        <v>52</v>
      </c>
      <c r="AW1085" s="2" t="s">
        <v>52</v>
      </c>
      <c r="AX1085" s="2" t="s">
        <v>52</v>
      </c>
      <c r="AY1085" s="2" t="s">
        <v>52</v>
      </c>
      <c r="AZ1085" s="2" t="s">
        <v>52</v>
      </c>
    </row>
    <row r="1086" spans="1:52" ht="30" customHeight="1" x14ac:dyDescent="0.3">
      <c r="A1086" s="24"/>
      <c r="B1086" s="24"/>
      <c r="C1086" s="24"/>
      <c r="D1086" s="24"/>
      <c r="E1086" s="26"/>
      <c r="F1086" s="29"/>
      <c r="G1086" s="26"/>
      <c r="H1086" s="29"/>
      <c r="I1086" s="26"/>
      <c r="J1086" s="29"/>
      <c r="K1086" s="26"/>
      <c r="L1086" s="29"/>
      <c r="M1086" s="24"/>
    </row>
    <row r="1087" spans="1:52" ht="30" customHeight="1" x14ac:dyDescent="0.3">
      <c r="A1087" s="20" t="s">
        <v>2457</v>
      </c>
      <c r="B1087" s="21"/>
      <c r="C1087" s="21"/>
      <c r="D1087" s="21"/>
      <c r="E1087" s="25"/>
      <c r="F1087" s="28"/>
      <c r="G1087" s="25"/>
      <c r="H1087" s="28"/>
      <c r="I1087" s="25"/>
      <c r="J1087" s="28"/>
      <c r="K1087" s="25"/>
      <c r="L1087" s="28"/>
      <c r="M1087" s="22"/>
      <c r="N1087" s="1" t="s">
        <v>1750</v>
      </c>
    </row>
    <row r="1088" spans="1:52" ht="30" customHeight="1" x14ac:dyDescent="0.3">
      <c r="A1088" s="23" t="s">
        <v>2182</v>
      </c>
      <c r="B1088" s="23" t="s">
        <v>987</v>
      </c>
      <c r="C1088" s="23" t="s">
        <v>988</v>
      </c>
      <c r="D1088" s="24">
        <v>1.2E-2</v>
      </c>
      <c r="E1088" s="26">
        <f>단가대비표!O159</f>
        <v>0</v>
      </c>
      <c r="F1088" s="29">
        <f>TRUNC(E1088*D1088,1)</f>
        <v>0</v>
      </c>
      <c r="G1088" s="26">
        <f>단가대비표!P159</f>
        <v>0</v>
      </c>
      <c r="H1088" s="29">
        <f>TRUNC(G1088*D1088,1)</f>
        <v>0</v>
      </c>
      <c r="I1088" s="26">
        <f>단가대비표!V159</f>
        <v>0</v>
      </c>
      <c r="J1088" s="29">
        <f>TRUNC(I1088*D1088,1)</f>
        <v>0</v>
      </c>
      <c r="K1088" s="26">
        <f t="shared" ref="K1088:L1092" si="168">TRUNC(E1088+G1088+I1088,1)</f>
        <v>0</v>
      </c>
      <c r="L1088" s="29">
        <f t="shared" si="168"/>
        <v>0</v>
      </c>
      <c r="M1088" s="23" t="s">
        <v>2183</v>
      </c>
      <c r="N1088" s="2" t="s">
        <v>1750</v>
      </c>
      <c r="O1088" s="2" t="s">
        <v>2184</v>
      </c>
      <c r="P1088" s="2" t="s">
        <v>66</v>
      </c>
      <c r="Q1088" s="2" t="s">
        <v>66</v>
      </c>
      <c r="R1088" s="2" t="s">
        <v>65</v>
      </c>
      <c r="S1088" s="3"/>
      <c r="T1088" s="3"/>
      <c r="U1088" s="3"/>
      <c r="V1088" s="3">
        <v>1</v>
      </c>
      <c r="W1088" s="3"/>
      <c r="X1088" s="3"/>
      <c r="Y1088" s="3"/>
      <c r="Z1088" s="3"/>
      <c r="AA1088" s="3"/>
      <c r="AB1088" s="3"/>
      <c r="AC1088" s="3"/>
      <c r="AD1088" s="3"/>
      <c r="AE1088" s="3"/>
      <c r="AF1088" s="3"/>
      <c r="AG1088" s="3"/>
      <c r="AH1088" s="3"/>
      <c r="AI1088" s="3"/>
      <c r="AJ1088" s="3"/>
      <c r="AK1088" s="3"/>
      <c r="AL1088" s="3"/>
      <c r="AM1088" s="3"/>
      <c r="AN1088" s="3"/>
      <c r="AO1088" s="3"/>
      <c r="AP1088" s="3"/>
      <c r="AQ1088" s="3"/>
      <c r="AR1088" s="3"/>
      <c r="AS1088" s="3"/>
      <c r="AT1088" s="3"/>
      <c r="AU1088" s="3"/>
      <c r="AV1088" s="2" t="s">
        <v>52</v>
      </c>
      <c r="AW1088" s="2" t="s">
        <v>2459</v>
      </c>
      <c r="AX1088" s="2" t="s">
        <v>52</v>
      </c>
      <c r="AY1088" s="2" t="s">
        <v>52</v>
      </c>
      <c r="AZ1088" s="2" t="s">
        <v>52</v>
      </c>
    </row>
    <row r="1089" spans="1:52" ht="30" customHeight="1" x14ac:dyDescent="0.3">
      <c r="A1089" s="23" t="s">
        <v>992</v>
      </c>
      <c r="B1089" s="23" t="s">
        <v>987</v>
      </c>
      <c r="C1089" s="23" t="s">
        <v>988</v>
      </c>
      <c r="D1089" s="24">
        <v>2E-3</v>
      </c>
      <c r="E1089" s="26">
        <f>단가대비표!O147</f>
        <v>0</v>
      </c>
      <c r="F1089" s="29">
        <f>TRUNC(E1089*D1089,1)</f>
        <v>0</v>
      </c>
      <c r="G1089" s="26">
        <f>단가대비표!P147</f>
        <v>0</v>
      </c>
      <c r="H1089" s="29">
        <f>TRUNC(G1089*D1089,1)</f>
        <v>0</v>
      </c>
      <c r="I1089" s="26">
        <f>단가대비표!V147</f>
        <v>0</v>
      </c>
      <c r="J1089" s="29">
        <f>TRUNC(I1089*D1089,1)</f>
        <v>0</v>
      </c>
      <c r="K1089" s="26">
        <f t="shared" si="168"/>
        <v>0</v>
      </c>
      <c r="L1089" s="29">
        <f t="shared" si="168"/>
        <v>0</v>
      </c>
      <c r="M1089" s="23" t="s">
        <v>993</v>
      </c>
      <c r="N1089" s="2" t="s">
        <v>1750</v>
      </c>
      <c r="O1089" s="2" t="s">
        <v>994</v>
      </c>
      <c r="P1089" s="2" t="s">
        <v>66</v>
      </c>
      <c r="Q1089" s="2" t="s">
        <v>66</v>
      </c>
      <c r="R1089" s="2" t="s">
        <v>65</v>
      </c>
      <c r="S1089" s="3"/>
      <c r="T1089" s="3"/>
      <c r="U1089" s="3"/>
      <c r="V1089" s="3">
        <v>1</v>
      </c>
      <c r="W1089" s="3"/>
      <c r="X1089" s="3"/>
      <c r="Y1089" s="3"/>
      <c r="Z1089" s="3"/>
      <c r="AA1089" s="3"/>
      <c r="AB1089" s="3"/>
      <c r="AC1089" s="3"/>
      <c r="AD1089" s="3"/>
      <c r="AE1089" s="3"/>
      <c r="AF1089" s="3"/>
      <c r="AG1089" s="3"/>
      <c r="AH1089" s="3"/>
      <c r="AI1089" s="3"/>
      <c r="AJ1089" s="3"/>
      <c r="AK1089" s="3"/>
      <c r="AL1089" s="3"/>
      <c r="AM1089" s="3"/>
      <c r="AN1089" s="3"/>
      <c r="AO1089" s="3"/>
      <c r="AP1089" s="3"/>
      <c r="AQ1089" s="3"/>
      <c r="AR1089" s="3"/>
      <c r="AS1089" s="3"/>
      <c r="AT1089" s="3"/>
      <c r="AU1089" s="3"/>
      <c r="AV1089" s="2" t="s">
        <v>52</v>
      </c>
      <c r="AW1089" s="2" t="s">
        <v>2460</v>
      </c>
      <c r="AX1089" s="2" t="s">
        <v>52</v>
      </c>
      <c r="AY1089" s="2" t="s">
        <v>52</v>
      </c>
      <c r="AZ1089" s="2" t="s">
        <v>52</v>
      </c>
    </row>
    <row r="1090" spans="1:52" ht="30" customHeight="1" x14ac:dyDescent="0.3">
      <c r="A1090" s="23" t="s">
        <v>2182</v>
      </c>
      <c r="B1090" s="23" t="s">
        <v>987</v>
      </c>
      <c r="C1090" s="23" t="s">
        <v>988</v>
      </c>
      <c r="D1090" s="24">
        <v>1.2E-2</v>
      </c>
      <c r="E1090" s="26">
        <f>단가대비표!O159</f>
        <v>0</v>
      </c>
      <c r="F1090" s="29">
        <f>TRUNC(E1090*D1090,1)</f>
        <v>0</v>
      </c>
      <c r="G1090" s="26">
        <f>단가대비표!P159</f>
        <v>0</v>
      </c>
      <c r="H1090" s="29">
        <f>TRUNC(G1090*D1090,1)</f>
        <v>0</v>
      </c>
      <c r="I1090" s="26">
        <f>단가대비표!V159</f>
        <v>0</v>
      </c>
      <c r="J1090" s="29">
        <f>TRUNC(I1090*D1090,1)</f>
        <v>0</v>
      </c>
      <c r="K1090" s="26">
        <f t="shared" si="168"/>
        <v>0</v>
      </c>
      <c r="L1090" s="29">
        <f t="shared" si="168"/>
        <v>0</v>
      </c>
      <c r="M1090" s="23" t="s">
        <v>2183</v>
      </c>
      <c r="N1090" s="2" t="s">
        <v>1750</v>
      </c>
      <c r="O1090" s="2" t="s">
        <v>2184</v>
      </c>
      <c r="P1090" s="2" t="s">
        <v>66</v>
      </c>
      <c r="Q1090" s="2" t="s">
        <v>66</v>
      </c>
      <c r="R1090" s="2" t="s">
        <v>65</v>
      </c>
      <c r="S1090" s="3"/>
      <c r="T1090" s="3"/>
      <c r="U1090" s="3"/>
      <c r="V1090" s="3">
        <v>1</v>
      </c>
      <c r="W1090" s="3"/>
      <c r="X1090" s="3"/>
      <c r="Y1090" s="3"/>
      <c r="Z1090" s="3"/>
      <c r="AA1090" s="3"/>
      <c r="AB1090" s="3"/>
      <c r="AC1090" s="3"/>
      <c r="AD1090" s="3"/>
      <c r="AE1090" s="3"/>
      <c r="AF1090" s="3"/>
      <c r="AG1090" s="3"/>
      <c r="AH1090" s="3"/>
      <c r="AI1090" s="3"/>
      <c r="AJ1090" s="3"/>
      <c r="AK1090" s="3"/>
      <c r="AL1090" s="3"/>
      <c r="AM1090" s="3"/>
      <c r="AN1090" s="3"/>
      <c r="AO1090" s="3"/>
      <c r="AP1090" s="3"/>
      <c r="AQ1090" s="3"/>
      <c r="AR1090" s="3"/>
      <c r="AS1090" s="3"/>
      <c r="AT1090" s="3"/>
      <c r="AU1090" s="3"/>
      <c r="AV1090" s="2" t="s">
        <v>52</v>
      </c>
      <c r="AW1090" s="2" t="s">
        <v>2459</v>
      </c>
      <c r="AX1090" s="2" t="s">
        <v>52</v>
      </c>
      <c r="AY1090" s="2" t="s">
        <v>52</v>
      </c>
      <c r="AZ1090" s="2" t="s">
        <v>52</v>
      </c>
    </row>
    <row r="1091" spans="1:52" ht="30" customHeight="1" x14ac:dyDescent="0.3">
      <c r="A1091" s="23" t="s">
        <v>992</v>
      </c>
      <c r="B1091" s="23" t="s">
        <v>987</v>
      </c>
      <c r="C1091" s="23" t="s">
        <v>988</v>
      </c>
      <c r="D1091" s="24">
        <v>2E-3</v>
      </c>
      <c r="E1091" s="26">
        <f>단가대비표!O147</f>
        <v>0</v>
      </c>
      <c r="F1091" s="29">
        <f>TRUNC(E1091*D1091,1)</f>
        <v>0</v>
      </c>
      <c r="G1091" s="26">
        <f>단가대비표!P147</f>
        <v>0</v>
      </c>
      <c r="H1091" s="29">
        <f>TRUNC(G1091*D1091,1)</f>
        <v>0</v>
      </c>
      <c r="I1091" s="26">
        <f>단가대비표!V147</f>
        <v>0</v>
      </c>
      <c r="J1091" s="29">
        <f>TRUNC(I1091*D1091,1)</f>
        <v>0</v>
      </c>
      <c r="K1091" s="26">
        <f t="shared" si="168"/>
        <v>0</v>
      </c>
      <c r="L1091" s="29">
        <f t="shared" si="168"/>
        <v>0</v>
      </c>
      <c r="M1091" s="23" t="s">
        <v>993</v>
      </c>
      <c r="N1091" s="2" t="s">
        <v>1750</v>
      </c>
      <c r="O1091" s="2" t="s">
        <v>994</v>
      </c>
      <c r="P1091" s="2" t="s">
        <v>66</v>
      </c>
      <c r="Q1091" s="2" t="s">
        <v>66</v>
      </c>
      <c r="R1091" s="2" t="s">
        <v>65</v>
      </c>
      <c r="S1091" s="3"/>
      <c r="T1091" s="3"/>
      <c r="U1091" s="3"/>
      <c r="V1091" s="3">
        <v>1</v>
      </c>
      <c r="W1091" s="3"/>
      <c r="X1091" s="3"/>
      <c r="Y1091" s="3"/>
      <c r="Z1091" s="3"/>
      <c r="AA1091" s="3"/>
      <c r="AB1091" s="3"/>
      <c r="AC1091" s="3"/>
      <c r="AD1091" s="3"/>
      <c r="AE1091" s="3"/>
      <c r="AF1091" s="3"/>
      <c r="AG1091" s="3"/>
      <c r="AH1091" s="3"/>
      <c r="AI1091" s="3"/>
      <c r="AJ1091" s="3"/>
      <c r="AK1091" s="3"/>
      <c r="AL1091" s="3"/>
      <c r="AM1091" s="3"/>
      <c r="AN1091" s="3"/>
      <c r="AO1091" s="3"/>
      <c r="AP1091" s="3"/>
      <c r="AQ1091" s="3"/>
      <c r="AR1091" s="3"/>
      <c r="AS1091" s="3"/>
      <c r="AT1091" s="3"/>
      <c r="AU1091" s="3"/>
      <c r="AV1091" s="2" t="s">
        <v>52</v>
      </c>
      <c r="AW1091" s="2" t="s">
        <v>2460</v>
      </c>
      <c r="AX1091" s="2" t="s">
        <v>52</v>
      </c>
      <c r="AY1091" s="2" t="s">
        <v>52</v>
      </c>
      <c r="AZ1091" s="2" t="s">
        <v>52</v>
      </c>
    </row>
    <row r="1092" spans="1:52" ht="30" customHeight="1" x14ac:dyDescent="0.3">
      <c r="A1092" s="23" t="s">
        <v>2187</v>
      </c>
      <c r="B1092" s="23" t="s">
        <v>2188</v>
      </c>
      <c r="C1092" s="23" t="s">
        <v>949</v>
      </c>
      <c r="D1092" s="24">
        <v>1</v>
      </c>
      <c r="E1092" s="26">
        <f>TRUNC(SUMIF(V1088:V1092, RIGHTB(O1092, 1), H1088:H1092)*U1092, 2)</f>
        <v>0</v>
      </c>
      <c r="F1092" s="29">
        <f>TRUNC(E1092*D1092,1)</f>
        <v>0</v>
      </c>
      <c r="G1092" s="26">
        <v>0</v>
      </c>
      <c r="H1092" s="29">
        <f>TRUNC(G1092*D1092,1)</f>
        <v>0</v>
      </c>
      <c r="I1092" s="26">
        <v>0</v>
      </c>
      <c r="J1092" s="29">
        <f>TRUNC(I1092*D1092,1)</f>
        <v>0</v>
      </c>
      <c r="K1092" s="26">
        <f t="shared" si="168"/>
        <v>0</v>
      </c>
      <c r="L1092" s="29">
        <f t="shared" si="168"/>
        <v>0</v>
      </c>
      <c r="M1092" s="23" t="s">
        <v>52</v>
      </c>
      <c r="N1092" s="2" t="s">
        <v>1750</v>
      </c>
      <c r="O1092" s="2" t="s">
        <v>1360</v>
      </c>
      <c r="P1092" s="2" t="s">
        <v>66</v>
      </c>
      <c r="Q1092" s="2" t="s">
        <v>66</v>
      </c>
      <c r="R1092" s="2" t="s">
        <v>66</v>
      </c>
      <c r="S1092" s="3">
        <v>1</v>
      </c>
      <c r="T1092" s="3">
        <v>0</v>
      </c>
      <c r="U1092" s="3">
        <v>0.02</v>
      </c>
      <c r="V1092" s="3"/>
      <c r="W1092" s="3"/>
      <c r="X1092" s="3"/>
      <c r="Y1092" s="3"/>
      <c r="Z1092" s="3"/>
      <c r="AA1092" s="3"/>
      <c r="AB1092" s="3"/>
      <c r="AC1092" s="3"/>
      <c r="AD1092" s="3"/>
      <c r="AE1092" s="3"/>
      <c r="AF1092" s="3"/>
      <c r="AG1092" s="3"/>
      <c r="AH1092" s="3"/>
      <c r="AI1092" s="3"/>
      <c r="AJ1092" s="3"/>
      <c r="AK1092" s="3"/>
      <c r="AL1092" s="3"/>
      <c r="AM1092" s="3"/>
      <c r="AN1092" s="3"/>
      <c r="AO1092" s="3"/>
      <c r="AP1092" s="3"/>
      <c r="AQ1092" s="3"/>
      <c r="AR1092" s="3"/>
      <c r="AS1092" s="3"/>
      <c r="AT1092" s="3"/>
      <c r="AU1092" s="3"/>
      <c r="AV1092" s="2" t="s">
        <v>52</v>
      </c>
      <c r="AW1092" s="2" t="s">
        <v>2461</v>
      </c>
      <c r="AX1092" s="2" t="s">
        <v>52</v>
      </c>
      <c r="AY1092" s="2" t="s">
        <v>52</v>
      </c>
      <c r="AZ1092" s="2" t="s">
        <v>52</v>
      </c>
    </row>
    <row r="1093" spans="1:52" ht="30" customHeight="1" x14ac:dyDescent="0.3">
      <c r="A1093" s="23" t="s">
        <v>979</v>
      </c>
      <c r="B1093" s="23" t="s">
        <v>52</v>
      </c>
      <c r="C1093" s="23" t="s">
        <v>52</v>
      </c>
      <c r="D1093" s="24"/>
      <c r="E1093" s="26"/>
      <c r="F1093" s="29">
        <f>TRUNC(SUMIF(N1088:N1092, N1087, F1088:F1092),0)</f>
        <v>0</v>
      </c>
      <c r="G1093" s="26"/>
      <c r="H1093" s="29">
        <f>TRUNC(SUMIF(N1088:N1092, N1087, H1088:H1092),0)</f>
        <v>0</v>
      </c>
      <c r="I1093" s="26"/>
      <c r="J1093" s="29">
        <f>TRUNC(SUMIF(N1088:N1092, N1087, J1088:J1092),0)</f>
        <v>0</v>
      </c>
      <c r="K1093" s="26"/>
      <c r="L1093" s="29">
        <f>F1093+H1093+J1093</f>
        <v>0</v>
      </c>
      <c r="M1093" s="23" t="s">
        <v>52</v>
      </c>
      <c r="N1093" s="2" t="s">
        <v>97</v>
      </c>
      <c r="O1093" s="2" t="s">
        <v>97</v>
      </c>
      <c r="P1093" s="2" t="s">
        <v>52</v>
      </c>
      <c r="Q1093" s="2" t="s">
        <v>52</v>
      </c>
      <c r="R1093" s="2" t="s">
        <v>52</v>
      </c>
      <c r="S1093" s="3"/>
      <c r="T1093" s="3"/>
      <c r="U1093" s="3"/>
      <c r="V1093" s="3"/>
      <c r="W1093" s="3"/>
      <c r="X1093" s="3"/>
      <c r="Y1093" s="3"/>
      <c r="Z1093" s="3"/>
      <c r="AA1093" s="3"/>
      <c r="AB1093" s="3"/>
      <c r="AC1093" s="3"/>
      <c r="AD1093" s="3"/>
      <c r="AE1093" s="3"/>
      <c r="AF1093" s="3"/>
      <c r="AG1093" s="3"/>
      <c r="AH1093" s="3"/>
      <c r="AI1093" s="3"/>
      <c r="AJ1093" s="3"/>
      <c r="AK1093" s="3"/>
      <c r="AL1093" s="3"/>
      <c r="AM1093" s="3"/>
      <c r="AN1093" s="3"/>
      <c r="AO1093" s="3"/>
      <c r="AP1093" s="3"/>
      <c r="AQ1093" s="3"/>
      <c r="AR1093" s="3"/>
      <c r="AS1093" s="3"/>
      <c r="AT1093" s="3"/>
      <c r="AU1093" s="3"/>
      <c r="AV1093" s="2" t="s">
        <v>52</v>
      </c>
      <c r="AW1093" s="2" t="s">
        <v>52</v>
      </c>
      <c r="AX1093" s="2" t="s">
        <v>52</v>
      </c>
      <c r="AY1093" s="2" t="s">
        <v>52</v>
      </c>
      <c r="AZ1093" s="2" t="s">
        <v>52</v>
      </c>
    </row>
    <row r="1094" spans="1:52" ht="30" customHeight="1" x14ac:dyDescent="0.3">
      <c r="A1094" s="24"/>
      <c r="B1094" s="24"/>
      <c r="C1094" s="24"/>
      <c r="D1094" s="24"/>
      <c r="E1094" s="26"/>
      <c r="F1094" s="29"/>
      <c r="G1094" s="26"/>
      <c r="H1094" s="29"/>
      <c r="I1094" s="26"/>
      <c r="J1094" s="29"/>
      <c r="K1094" s="26"/>
      <c r="L1094" s="29"/>
      <c r="M1094" s="24"/>
    </row>
    <row r="1095" spans="1:52" ht="30" customHeight="1" x14ac:dyDescent="0.3">
      <c r="A1095" s="20" t="s">
        <v>2462</v>
      </c>
      <c r="B1095" s="21"/>
      <c r="C1095" s="21"/>
      <c r="D1095" s="21"/>
      <c r="E1095" s="25"/>
      <c r="F1095" s="28"/>
      <c r="G1095" s="25"/>
      <c r="H1095" s="28"/>
      <c r="I1095" s="25"/>
      <c r="J1095" s="28"/>
      <c r="K1095" s="25"/>
      <c r="L1095" s="28"/>
      <c r="M1095" s="22"/>
      <c r="N1095" s="1" t="s">
        <v>1757</v>
      </c>
    </row>
    <row r="1096" spans="1:52" ht="30" customHeight="1" x14ac:dyDescent="0.3">
      <c r="A1096" s="23" t="s">
        <v>2464</v>
      </c>
      <c r="B1096" s="23" t="s">
        <v>2465</v>
      </c>
      <c r="C1096" s="23" t="s">
        <v>1134</v>
      </c>
      <c r="D1096" s="24">
        <v>1</v>
      </c>
      <c r="E1096" s="26">
        <f>단가대비표!O142</f>
        <v>0</v>
      </c>
      <c r="F1096" s="29">
        <f>TRUNC(E1096*D1096,1)</f>
        <v>0</v>
      </c>
      <c r="G1096" s="26">
        <f>단가대비표!P142</f>
        <v>0</v>
      </c>
      <c r="H1096" s="29">
        <f>TRUNC(G1096*D1096,1)</f>
        <v>0</v>
      </c>
      <c r="I1096" s="26">
        <f>단가대비표!V142</f>
        <v>0</v>
      </c>
      <c r="J1096" s="29">
        <f>TRUNC(I1096*D1096,1)</f>
        <v>0</v>
      </c>
      <c r="K1096" s="26">
        <f>TRUNC(E1096+G1096+I1096,1)</f>
        <v>0</v>
      </c>
      <c r="L1096" s="29">
        <f>TRUNC(F1096+H1096+J1096,1)</f>
        <v>0</v>
      </c>
      <c r="M1096" s="23" t="s">
        <v>2466</v>
      </c>
      <c r="N1096" s="2" t="s">
        <v>1757</v>
      </c>
      <c r="O1096" s="2" t="s">
        <v>2467</v>
      </c>
      <c r="P1096" s="2" t="s">
        <v>66</v>
      </c>
      <c r="Q1096" s="2" t="s">
        <v>66</v>
      </c>
      <c r="R1096" s="2" t="s">
        <v>65</v>
      </c>
      <c r="S1096" s="3"/>
      <c r="T1096" s="3"/>
      <c r="U1096" s="3"/>
      <c r="V1096" s="3"/>
      <c r="W1096" s="3"/>
      <c r="X1096" s="3"/>
      <c r="Y1096" s="3"/>
      <c r="Z1096" s="3"/>
      <c r="AA1096" s="3"/>
      <c r="AB1096" s="3"/>
      <c r="AC1096" s="3"/>
      <c r="AD1096" s="3"/>
      <c r="AE1096" s="3"/>
      <c r="AF1096" s="3"/>
      <c r="AG1096" s="3"/>
      <c r="AH1096" s="3"/>
      <c r="AI1096" s="3"/>
      <c r="AJ1096" s="3"/>
      <c r="AK1096" s="3"/>
      <c r="AL1096" s="3"/>
      <c r="AM1096" s="3"/>
      <c r="AN1096" s="3"/>
      <c r="AO1096" s="3"/>
      <c r="AP1096" s="3"/>
      <c r="AQ1096" s="3"/>
      <c r="AR1096" s="3"/>
      <c r="AS1096" s="3"/>
      <c r="AT1096" s="3"/>
      <c r="AU1096" s="3"/>
      <c r="AV1096" s="2" t="s">
        <v>52</v>
      </c>
      <c r="AW1096" s="2" t="s">
        <v>2468</v>
      </c>
      <c r="AX1096" s="2" t="s">
        <v>52</v>
      </c>
      <c r="AY1096" s="2" t="s">
        <v>52</v>
      </c>
      <c r="AZ1096" s="2" t="s">
        <v>52</v>
      </c>
    </row>
    <row r="1097" spans="1:52" ht="30" customHeight="1" x14ac:dyDescent="0.3">
      <c r="A1097" s="23" t="s">
        <v>979</v>
      </c>
      <c r="B1097" s="23" t="s">
        <v>52</v>
      </c>
      <c r="C1097" s="23" t="s">
        <v>52</v>
      </c>
      <c r="D1097" s="24"/>
      <c r="E1097" s="26"/>
      <c r="F1097" s="29">
        <f>TRUNC(SUMIF(N1096:N1096, N1095, F1096:F1096),0)</f>
        <v>0</v>
      </c>
      <c r="G1097" s="26"/>
      <c r="H1097" s="29">
        <f>TRUNC(SUMIF(N1096:N1096, N1095, H1096:H1096),0)</f>
        <v>0</v>
      </c>
      <c r="I1097" s="26"/>
      <c r="J1097" s="29">
        <f>TRUNC(SUMIF(N1096:N1096, N1095, J1096:J1096),0)</f>
        <v>0</v>
      </c>
      <c r="K1097" s="26"/>
      <c r="L1097" s="29">
        <f>F1097+H1097+J1097</f>
        <v>0</v>
      </c>
      <c r="M1097" s="23" t="s">
        <v>52</v>
      </c>
      <c r="N1097" s="2" t="s">
        <v>97</v>
      </c>
      <c r="O1097" s="2" t="s">
        <v>97</v>
      </c>
      <c r="P1097" s="2" t="s">
        <v>52</v>
      </c>
      <c r="Q1097" s="2" t="s">
        <v>52</v>
      </c>
      <c r="R1097" s="2" t="s">
        <v>52</v>
      </c>
      <c r="S1097" s="3"/>
      <c r="T1097" s="3"/>
      <c r="U1097" s="3"/>
      <c r="V1097" s="3"/>
      <c r="W1097" s="3"/>
      <c r="X1097" s="3"/>
      <c r="Y1097" s="3"/>
      <c r="Z1097" s="3"/>
      <c r="AA1097" s="3"/>
      <c r="AB1097" s="3"/>
      <c r="AC1097" s="3"/>
      <c r="AD1097" s="3"/>
      <c r="AE1097" s="3"/>
      <c r="AF1097" s="3"/>
      <c r="AG1097" s="3"/>
      <c r="AH1097" s="3"/>
      <c r="AI1097" s="3"/>
      <c r="AJ1097" s="3"/>
      <c r="AK1097" s="3"/>
      <c r="AL1097" s="3"/>
      <c r="AM1097" s="3"/>
      <c r="AN1097" s="3"/>
      <c r="AO1097" s="3"/>
      <c r="AP1097" s="3"/>
      <c r="AQ1097" s="3"/>
      <c r="AR1097" s="3"/>
      <c r="AS1097" s="3"/>
      <c r="AT1097" s="3"/>
      <c r="AU1097" s="3"/>
      <c r="AV1097" s="2" t="s">
        <v>52</v>
      </c>
      <c r="AW1097" s="2" t="s">
        <v>52</v>
      </c>
      <c r="AX1097" s="2" t="s">
        <v>52</v>
      </c>
      <c r="AY1097" s="2" t="s">
        <v>52</v>
      </c>
      <c r="AZ1097" s="2" t="s">
        <v>52</v>
      </c>
    </row>
    <row r="1098" spans="1:52" ht="30" customHeight="1" x14ac:dyDescent="0.3">
      <c r="A1098" s="24"/>
      <c r="B1098" s="24"/>
      <c r="C1098" s="24"/>
      <c r="D1098" s="24"/>
      <c r="E1098" s="26"/>
      <c r="F1098" s="29"/>
      <c r="G1098" s="26"/>
      <c r="H1098" s="29"/>
      <c r="I1098" s="26"/>
      <c r="J1098" s="29"/>
      <c r="K1098" s="26"/>
      <c r="L1098" s="29"/>
      <c r="M1098" s="24"/>
    </row>
    <row r="1099" spans="1:52" ht="30" customHeight="1" x14ac:dyDescent="0.3">
      <c r="A1099" s="20" t="s">
        <v>2469</v>
      </c>
      <c r="B1099" s="21"/>
      <c r="C1099" s="21"/>
      <c r="D1099" s="21"/>
      <c r="E1099" s="25"/>
      <c r="F1099" s="28"/>
      <c r="G1099" s="25"/>
      <c r="H1099" s="28"/>
      <c r="I1099" s="25"/>
      <c r="J1099" s="28"/>
      <c r="K1099" s="25"/>
      <c r="L1099" s="28"/>
      <c r="M1099" s="22"/>
      <c r="N1099" s="1" t="s">
        <v>1773</v>
      </c>
    </row>
    <row r="1100" spans="1:52" ht="30" customHeight="1" x14ac:dyDescent="0.3">
      <c r="A1100" s="23" t="s">
        <v>2182</v>
      </c>
      <c r="B1100" s="23" t="s">
        <v>987</v>
      </c>
      <c r="C1100" s="23" t="s">
        <v>988</v>
      </c>
      <c r="D1100" s="24">
        <v>6.0000000000000001E-3</v>
      </c>
      <c r="E1100" s="26">
        <f>단가대비표!O159</f>
        <v>0</v>
      </c>
      <c r="F1100" s="29">
        <f>TRUNC(E1100*D1100,1)</f>
        <v>0</v>
      </c>
      <c r="G1100" s="26">
        <f>단가대비표!P159</f>
        <v>0</v>
      </c>
      <c r="H1100" s="29">
        <f>TRUNC(G1100*D1100,1)</f>
        <v>0</v>
      </c>
      <c r="I1100" s="26">
        <f>단가대비표!V159</f>
        <v>0</v>
      </c>
      <c r="J1100" s="29">
        <f>TRUNC(I1100*D1100,1)</f>
        <v>0</v>
      </c>
      <c r="K1100" s="26">
        <f t="shared" ref="K1100:L1102" si="169">TRUNC(E1100+G1100+I1100,1)</f>
        <v>0</v>
      </c>
      <c r="L1100" s="29">
        <f t="shared" si="169"/>
        <v>0</v>
      </c>
      <c r="M1100" s="23" t="s">
        <v>2183</v>
      </c>
      <c r="N1100" s="2" t="s">
        <v>1773</v>
      </c>
      <c r="O1100" s="2" t="s">
        <v>2184</v>
      </c>
      <c r="P1100" s="2" t="s">
        <v>66</v>
      </c>
      <c r="Q1100" s="2" t="s">
        <v>66</v>
      </c>
      <c r="R1100" s="2" t="s">
        <v>65</v>
      </c>
      <c r="S1100" s="3"/>
      <c r="T1100" s="3"/>
      <c r="U1100" s="3"/>
      <c r="V1100" s="3">
        <v>1</v>
      </c>
      <c r="W1100" s="3"/>
      <c r="X1100" s="3"/>
      <c r="Y1100" s="3"/>
      <c r="Z1100" s="3"/>
      <c r="AA1100" s="3"/>
      <c r="AB1100" s="3"/>
      <c r="AC1100" s="3"/>
      <c r="AD1100" s="3"/>
      <c r="AE1100" s="3"/>
      <c r="AF1100" s="3"/>
      <c r="AG1100" s="3"/>
      <c r="AH1100" s="3"/>
      <c r="AI1100" s="3"/>
      <c r="AJ1100" s="3"/>
      <c r="AK1100" s="3"/>
      <c r="AL1100" s="3"/>
      <c r="AM1100" s="3"/>
      <c r="AN1100" s="3"/>
      <c r="AO1100" s="3"/>
      <c r="AP1100" s="3"/>
      <c r="AQ1100" s="3"/>
      <c r="AR1100" s="3"/>
      <c r="AS1100" s="3"/>
      <c r="AT1100" s="3"/>
      <c r="AU1100" s="3"/>
      <c r="AV1100" s="2" t="s">
        <v>52</v>
      </c>
      <c r="AW1100" s="2" t="s">
        <v>2471</v>
      </c>
      <c r="AX1100" s="2" t="s">
        <v>52</v>
      </c>
      <c r="AY1100" s="2" t="s">
        <v>52</v>
      </c>
      <c r="AZ1100" s="2" t="s">
        <v>52</v>
      </c>
    </row>
    <row r="1101" spans="1:52" ht="30" customHeight="1" x14ac:dyDescent="0.3">
      <c r="A1101" s="23" t="s">
        <v>992</v>
      </c>
      <c r="B1101" s="23" t="s">
        <v>987</v>
      </c>
      <c r="C1101" s="23" t="s">
        <v>988</v>
      </c>
      <c r="D1101" s="24">
        <v>1E-3</v>
      </c>
      <c r="E1101" s="26">
        <f>단가대비표!O147</f>
        <v>0</v>
      </c>
      <c r="F1101" s="29">
        <f>TRUNC(E1101*D1101,1)</f>
        <v>0</v>
      </c>
      <c r="G1101" s="26">
        <f>단가대비표!P147</f>
        <v>0</v>
      </c>
      <c r="H1101" s="29">
        <f>TRUNC(G1101*D1101,1)</f>
        <v>0</v>
      </c>
      <c r="I1101" s="26">
        <f>단가대비표!V147</f>
        <v>0</v>
      </c>
      <c r="J1101" s="29">
        <f>TRUNC(I1101*D1101,1)</f>
        <v>0</v>
      </c>
      <c r="K1101" s="26">
        <f t="shared" si="169"/>
        <v>0</v>
      </c>
      <c r="L1101" s="29">
        <f t="shared" si="169"/>
        <v>0</v>
      </c>
      <c r="M1101" s="23" t="s">
        <v>993</v>
      </c>
      <c r="N1101" s="2" t="s">
        <v>1773</v>
      </c>
      <c r="O1101" s="2" t="s">
        <v>994</v>
      </c>
      <c r="P1101" s="2" t="s">
        <v>66</v>
      </c>
      <c r="Q1101" s="2" t="s">
        <v>66</v>
      </c>
      <c r="R1101" s="2" t="s">
        <v>65</v>
      </c>
      <c r="S1101" s="3"/>
      <c r="T1101" s="3"/>
      <c r="U1101" s="3"/>
      <c r="V1101" s="3">
        <v>1</v>
      </c>
      <c r="W1101" s="3"/>
      <c r="X1101" s="3"/>
      <c r="Y1101" s="3"/>
      <c r="Z1101" s="3"/>
      <c r="AA1101" s="3"/>
      <c r="AB1101" s="3"/>
      <c r="AC1101" s="3"/>
      <c r="AD1101" s="3"/>
      <c r="AE1101" s="3"/>
      <c r="AF1101" s="3"/>
      <c r="AG1101" s="3"/>
      <c r="AH1101" s="3"/>
      <c r="AI1101" s="3"/>
      <c r="AJ1101" s="3"/>
      <c r="AK1101" s="3"/>
      <c r="AL1101" s="3"/>
      <c r="AM1101" s="3"/>
      <c r="AN1101" s="3"/>
      <c r="AO1101" s="3"/>
      <c r="AP1101" s="3"/>
      <c r="AQ1101" s="3"/>
      <c r="AR1101" s="3"/>
      <c r="AS1101" s="3"/>
      <c r="AT1101" s="3"/>
      <c r="AU1101" s="3"/>
      <c r="AV1101" s="2" t="s">
        <v>52</v>
      </c>
      <c r="AW1101" s="2" t="s">
        <v>2472</v>
      </c>
      <c r="AX1101" s="2" t="s">
        <v>52</v>
      </c>
      <c r="AY1101" s="2" t="s">
        <v>52</v>
      </c>
      <c r="AZ1101" s="2" t="s">
        <v>52</v>
      </c>
    </row>
    <row r="1102" spans="1:52" ht="30" customHeight="1" x14ac:dyDescent="0.3">
      <c r="A1102" s="23" t="s">
        <v>2187</v>
      </c>
      <c r="B1102" s="23" t="s">
        <v>1558</v>
      </c>
      <c r="C1102" s="23" t="s">
        <v>949</v>
      </c>
      <c r="D1102" s="24">
        <v>1</v>
      </c>
      <c r="E1102" s="26">
        <f>TRUNC(SUMIF(V1100:V1102, RIGHTB(O1102, 1), H1100:H1102)*U1102, 2)</f>
        <v>0</v>
      </c>
      <c r="F1102" s="29">
        <f>TRUNC(E1102*D1102,1)</f>
        <v>0</v>
      </c>
      <c r="G1102" s="26">
        <v>0</v>
      </c>
      <c r="H1102" s="29">
        <f>TRUNC(G1102*D1102,1)</f>
        <v>0</v>
      </c>
      <c r="I1102" s="26">
        <v>0</v>
      </c>
      <c r="J1102" s="29">
        <f>TRUNC(I1102*D1102,1)</f>
        <v>0</v>
      </c>
      <c r="K1102" s="26">
        <f t="shared" si="169"/>
        <v>0</v>
      </c>
      <c r="L1102" s="29">
        <f t="shared" si="169"/>
        <v>0</v>
      </c>
      <c r="M1102" s="23" t="s">
        <v>52</v>
      </c>
      <c r="N1102" s="2" t="s">
        <v>1773</v>
      </c>
      <c r="O1102" s="2" t="s">
        <v>1360</v>
      </c>
      <c r="P1102" s="2" t="s">
        <v>66</v>
      </c>
      <c r="Q1102" s="2" t="s">
        <v>66</v>
      </c>
      <c r="R1102" s="2" t="s">
        <v>66</v>
      </c>
      <c r="S1102" s="3">
        <v>1</v>
      </c>
      <c r="T1102" s="3">
        <v>0</v>
      </c>
      <c r="U1102" s="3">
        <v>0.03</v>
      </c>
      <c r="V1102" s="3"/>
      <c r="W1102" s="3"/>
      <c r="X1102" s="3"/>
      <c r="Y1102" s="3"/>
      <c r="Z1102" s="3"/>
      <c r="AA1102" s="3"/>
      <c r="AB1102" s="3"/>
      <c r="AC1102" s="3"/>
      <c r="AD1102" s="3"/>
      <c r="AE1102" s="3"/>
      <c r="AF1102" s="3"/>
      <c r="AG1102" s="3"/>
      <c r="AH1102" s="3"/>
      <c r="AI1102" s="3"/>
      <c r="AJ1102" s="3"/>
      <c r="AK1102" s="3"/>
      <c r="AL1102" s="3"/>
      <c r="AM1102" s="3"/>
      <c r="AN1102" s="3"/>
      <c r="AO1102" s="3"/>
      <c r="AP1102" s="3"/>
      <c r="AQ1102" s="3"/>
      <c r="AR1102" s="3"/>
      <c r="AS1102" s="3"/>
      <c r="AT1102" s="3"/>
      <c r="AU1102" s="3"/>
      <c r="AV1102" s="2" t="s">
        <v>52</v>
      </c>
      <c r="AW1102" s="2" t="s">
        <v>2473</v>
      </c>
      <c r="AX1102" s="2" t="s">
        <v>52</v>
      </c>
      <c r="AY1102" s="2" t="s">
        <v>52</v>
      </c>
      <c r="AZ1102" s="2" t="s">
        <v>52</v>
      </c>
    </row>
    <row r="1103" spans="1:52" ht="30" customHeight="1" x14ac:dyDescent="0.3">
      <c r="A1103" s="23" t="s">
        <v>979</v>
      </c>
      <c r="B1103" s="23" t="s">
        <v>52</v>
      </c>
      <c r="C1103" s="23" t="s">
        <v>52</v>
      </c>
      <c r="D1103" s="24"/>
      <c r="E1103" s="26"/>
      <c r="F1103" s="29">
        <f>TRUNC(SUMIF(N1100:N1102, N1099, F1100:F1102),0)</f>
        <v>0</v>
      </c>
      <c r="G1103" s="26"/>
      <c r="H1103" s="29">
        <f>TRUNC(SUMIF(N1100:N1102, N1099, H1100:H1102),0)</f>
        <v>0</v>
      </c>
      <c r="I1103" s="26"/>
      <c r="J1103" s="29">
        <f>TRUNC(SUMIF(N1100:N1102, N1099, J1100:J1102),0)</f>
        <v>0</v>
      </c>
      <c r="K1103" s="26"/>
      <c r="L1103" s="29">
        <f>F1103+H1103+J1103</f>
        <v>0</v>
      </c>
      <c r="M1103" s="23" t="s">
        <v>52</v>
      </c>
      <c r="N1103" s="2" t="s">
        <v>97</v>
      </c>
      <c r="O1103" s="2" t="s">
        <v>97</v>
      </c>
      <c r="P1103" s="2" t="s">
        <v>52</v>
      </c>
      <c r="Q1103" s="2" t="s">
        <v>52</v>
      </c>
      <c r="R1103" s="2" t="s">
        <v>52</v>
      </c>
      <c r="S1103" s="3"/>
      <c r="T1103" s="3"/>
      <c r="U1103" s="3"/>
      <c r="V1103" s="3"/>
      <c r="W1103" s="3"/>
      <c r="X1103" s="3"/>
      <c r="Y1103" s="3"/>
      <c r="Z1103" s="3"/>
      <c r="AA1103" s="3"/>
      <c r="AB1103" s="3"/>
      <c r="AC1103" s="3"/>
      <c r="AD1103" s="3"/>
      <c r="AE1103" s="3"/>
      <c r="AF1103" s="3"/>
      <c r="AG1103" s="3"/>
      <c r="AH1103" s="3"/>
      <c r="AI1103" s="3"/>
      <c r="AJ1103" s="3"/>
      <c r="AK1103" s="3"/>
      <c r="AL1103" s="3"/>
      <c r="AM1103" s="3"/>
      <c r="AN1103" s="3"/>
      <c r="AO1103" s="3"/>
      <c r="AP1103" s="3"/>
      <c r="AQ1103" s="3"/>
      <c r="AR1103" s="3"/>
      <c r="AS1103" s="3"/>
      <c r="AT1103" s="3"/>
      <c r="AU1103" s="3"/>
      <c r="AV1103" s="2" t="s">
        <v>52</v>
      </c>
      <c r="AW1103" s="2" t="s">
        <v>52</v>
      </c>
      <c r="AX1103" s="2" t="s">
        <v>52</v>
      </c>
      <c r="AY1103" s="2" t="s">
        <v>52</v>
      </c>
      <c r="AZ1103" s="2" t="s">
        <v>52</v>
      </c>
    </row>
    <row r="1104" spans="1:52" ht="30" customHeight="1" x14ac:dyDescent="0.3">
      <c r="A1104" s="24"/>
      <c r="B1104" s="24"/>
      <c r="C1104" s="24"/>
      <c r="D1104" s="24"/>
      <c r="E1104" s="26"/>
      <c r="F1104" s="29"/>
      <c r="G1104" s="26"/>
      <c r="H1104" s="29"/>
      <c r="I1104" s="26"/>
      <c r="J1104" s="29"/>
      <c r="K1104" s="26"/>
      <c r="L1104" s="29"/>
      <c r="M1104" s="24"/>
    </row>
    <row r="1105" spans="1:52" ht="30" customHeight="1" x14ac:dyDescent="0.3">
      <c r="A1105" s="20" t="s">
        <v>2474</v>
      </c>
      <c r="B1105" s="21"/>
      <c r="C1105" s="21"/>
      <c r="D1105" s="21"/>
      <c r="E1105" s="25"/>
      <c r="F1105" s="28"/>
      <c r="G1105" s="25"/>
      <c r="H1105" s="28"/>
      <c r="I1105" s="25"/>
      <c r="J1105" s="28"/>
      <c r="K1105" s="25"/>
      <c r="L1105" s="28"/>
      <c r="M1105" s="22"/>
      <c r="N1105" s="1" t="s">
        <v>1788</v>
      </c>
    </row>
    <row r="1106" spans="1:52" ht="30" customHeight="1" x14ac:dyDescent="0.3">
      <c r="A1106" s="23" t="s">
        <v>2464</v>
      </c>
      <c r="B1106" s="23" t="s">
        <v>2465</v>
      </c>
      <c r="C1106" s="23" t="s">
        <v>1134</v>
      </c>
      <c r="D1106" s="24">
        <v>1</v>
      </c>
      <c r="E1106" s="26">
        <f>단가대비표!O142</f>
        <v>0</v>
      </c>
      <c r="F1106" s="29">
        <f>TRUNC(E1106*D1106,1)</f>
        <v>0</v>
      </c>
      <c r="G1106" s="26">
        <f>단가대비표!P142</f>
        <v>0</v>
      </c>
      <c r="H1106" s="29">
        <f>TRUNC(G1106*D1106,1)</f>
        <v>0</v>
      </c>
      <c r="I1106" s="26">
        <f>단가대비표!V142</f>
        <v>0</v>
      </c>
      <c r="J1106" s="29">
        <f>TRUNC(I1106*D1106,1)</f>
        <v>0</v>
      </c>
      <c r="K1106" s="26">
        <f>TRUNC(E1106+G1106+I1106,1)</f>
        <v>0</v>
      </c>
      <c r="L1106" s="29">
        <f>TRUNC(F1106+H1106+J1106,1)</f>
        <v>0</v>
      </c>
      <c r="M1106" s="23" t="s">
        <v>2466</v>
      </c>
      <c r="N1106" s="2" t="s">
        <v>1788</v>
      </c>
      <c r="O1106" s="2" t="s">
        <v>2467</v>
      </c>
      <c r="P1106" s="2" t="s">
        <v>66</v>
      </c>
      <c r="Q1106" s="2" t="s">
        <v>66</v>
      </c>
      <c r="R1106" s="2" t="s">
        <v>65</v>
      </c>
      <c r="S1106" s="3"/>
      <c r="T1106" s="3"/>
      <c r="U1106" s="3"/>
      <c r="V1106" s="3">
        <v>1</v>
      </c>
      <c r="W1106" s="3"/>
      <c r="X1106" s="3"/>
      <c r="Y1106" s="3"/>
      <c r="Z1106" s="3"/>
      <c r="AA1106" s="3"/>
      <c r="AB1106" s="3"/>
      <c r="AC1106" s="3"/>
      <c r="AD1106" s="3"/>
      <c r="AE1106" s="3"/>
      <c r="AF1106" s="3"/>
      <c r="AG1106" s="3"/>
      <c r="AH1106" s="3"/>
      <c r="AI1106" s="3"/>
      <c r="AJ1106" s="3"/>
      <c r="AK1106" s="3"/>
      <c r="AL1106" s="3"/>
      <c r="AM1106" s="3"/>
      <c r="AN1106" s="3"/>
      <c r="AO1106" s="3"/>
      <c r="AP1106" s="3"/>
      <c r="AQ1106" s="3"/>
      <c r="AR1106" s="3"/>
      <c r="AS1106" s="3"/>
      <c r="AT1106" s="3"/>
      <c r="AU1106" s="3"/>
      <c r="AV1106" s="2" t="s">
        <v>52</v>
      </c>
      <c r="AW1106" s="2" t="s">
        <v>2475</v>
      </c>
      <c r="AX1106" s="2" t="s">
        <v>52</v>
      </c>
      <c r="AY1106" s="2" t="s">
        <v>52</v>
      </c>
      <c r="AZ1106" s="2" t="s">
        <v>52</v>
      </c>
    </row>
    <row r="1107" spans="1:52" ht="30" customHeight="1" x14ac:dyDescent="0.3">
      <c r="A1107" s="23" t="s">
        <v>1358</v>
      </c>
      <c r="B1107" s="23" t="s">
        <v>1359</v>
      </c>
      <c r="C1107" s="23" t="s">
        <v>949</v>
      </c>
      <c r="D1107" s="24">
        <v>1</v>
      </c>
      <c r="E1107" s="26">
        <v>0</v>
      </c>
      <c r="F1107" s="29">
        <f>TRUNC(E1107*D1107,1)</f>
        <v>0</v>
      </c>
      <c r="G1107" s="26">
        <f>TRUNC(SUMIF(V1106:V1107, RIGHTB(O1107, 1), H1106:H1107)*U1107, 2)</f>
        <v>0</v>
      </c>
      <c r="H1107" s="29">
        <f>TRUNC(G1107*D1107,1)</f>
        <v>0</v>
      </c>
      <c r="I1107" s="26">
        <v>0</v>
      </c>
      <c r="J1107" s="29">
        <f>TRUNC(I1107*D1107,1)</f>
        <v>0</v>
      </c>
      <c r="K1107" s="26">
        <f>TRUNC(E1107+G1107+I1107,1)</f>
        <v>0</v>
      </c>
      <c r="L1107" s="29">
        <f>TRUNC(F1107+H1107+J1107,1)</f>
        <v>0</v>
      </c>
      <c r="M1107" s="23" t="s">
        <v>52</v>
      </c>
      <c r="N1107" s="2" t="s">
        <v>1788</v>
      </c>
      <c r="O1107" s="2" t="s">
        <v>1360</v>
      </c>
      <c r="P1107" s="2" t="s">
        <v>66</v>
      </c>
      <c r="Q1107" s="2" t="s">
        <v>66</v>
      </c>
      <c r="R1107" s="2" t="s">
        <v>66</v>
      </c>
      <c r="S1107" s="3">
        <v>1</v>
      </c>
      <c r="T1107" s="3">
        <v>1</v>
      </c>
      <c r="U1107" s="3">
        <v>0.2</v>
      </c>
      <c r="V1107" s="3"/>
      <c r="W1107" s="3"/>
      <c r="X1107" s="3"/>
      <c r="Y1107" s="3"/>
      <c r="Z1107" s="3"/>
      <c r="AA1107" s="3"/>
      <c r="AB1107" s="3"/>
      <c r="AC1107" s="3"/>
      <c r="AD1107" s="3"/>
      <c r="AE1107" s="3"/>
      <c r="AF1107" s="3"/>
      <c r="AG1107" s="3"/>
      <c r="AH1107" s="3"/>
      <c r="AI1107" s="3"/>
      <c r="AJ1107" s="3"/>
      <c r="AK1107" s="3"/>
      <c r="AL1107" s="3"/>
      <c r="AM1107" s="3"/>
      <c r="AN1107" s="3"/>
      <c r="AO1107" s="3"/>
      <c r="AP1107" s="3"/>
      <c r="AQ1107" s="3"/>
      <c r="AR1107" s="3"/>
      <c r="AS1107" s="3"/>
      <c r="AT1107" s="3"/>
      <c r="AU1107" s="3"/>
      <c r="AV1107" s="2" t="s">
        <v>52</v>
      </c>
      <c r="AW1107" s="2" t="s">
        <v>2476</v>
      </c>
      <c r="AX1107" s="2" t="s">
        <v>52</v>
      </c>
      <c r="AY1107" s="2" t="s">
        <v>52</v>
      </c>
      <c r="AZ1107" s="2" t="s">
        <v>52</v>
      </c>
    </row>
    <row r="1108" spans="1:52" ht="30" customHeight="1" x14ac:dyDescent="0.3">
      <c r="A1108" s="23" t="s">
        <v>979</v>
      </c>
      <c r="B1108" s="23" t="s">
        <v>52</v>
      </c>
      <c r="C1108" s="23" t="s">
        <v>52</v>
      </c>
      <c r="D1108" s="24"/>
      <c r="E1108" s="26"/>
      <c r="F1108" s="29">
        <f>TRUNC(SUMIF(N1106:N1107, N1105, F1106:F1107),0)</f>
        <v>0</v>
      </c>
      <c r="G1108" s="26"/>
      <c r="H1108" s="29">
        <f>TRUNC(SUMIF(N1106:N1107, N1105, H1106:H1107),0)</f>
        <v>0</v>
      </c>
      <c r="I1108" s="26"/>
      <c r="J1108" s="29">
        <f>TRUNC(SUMIF(N1106:N1107, N1105, J1106:J1107),0)</f>
        <v>0</v>
      </c>
      <c r="K1108" s="26"/>
      <c r="L1108" s="29">
        <f>F1108+H1108+J1108</f>
        <v>0</v>
      </c>
      <c r="M1108" s="23" t="s">
        <v>52</v>
      </c>
      <c r="N1108" s="2" t="s">
        <v>97</v>
      </c>
      <c r="O1108" s="2" t="s">
        <v>97</v>
      </c>
      <c r="P1108" s="2" t="s">
        <v>52</v>
      </c>
      <c r="Q1108" s="2" t="s">
        <v>52</v>
      </c>
      <c r="R1108" s="2" t="s">
        <v>52</v>
      </c>
      <c r="S1108" s="3"/>
      <c r="T1108" s="3"/>
      <c r="U1108" s="3"/>
      <c r="V1108" s="3"/>
      <c r="W1108" s="3"/>
      <c r="X1108" s="3"/>
      <c r="Y1108" s="3"/>
      <c r="Z1108" s="3"/>
      <c r="AA1108" s="3"/>
      <c r="AB1108" s="3"/>
      <c r="AC1108" s="3"/>
      <c r="AD1108" s="3"/>
      <c r="AE1108" s="3"/>
      <c r="AF1108" s="3"/>
      <c r="AG1108" s="3"/>
      <c r="AH1108" s="3"/>
      <c r="AI1108" s="3"/>
      <c r="AJ1108" s="3"/>
      <c r="AK1108" s="3"/>
      <c r="AL1108" s="3"/>
      <c r="AM1108" s="3"/>
      <c r="AN1108" s="3"/>
      <c r="AO1108" s="3"/>
      <c r="AP1108" s="3"/>
      <c r="AQ1108" s="3"/>
      <c r="AR1108" s="3"/>
      <c r="AS1108" s="3"/>
      <c r="AT1108" s="3"/>
      <c r="AU1108" s="3"/>
      <c r="AV1108" s="2" t="s">
        <v>52</v>
      </c>
      <c r="AW1108" s="2" t="s">
        <v>52</v>
      </c>
      <c r="AX1108" s="2" t="s">
        <v>52</v>
      </c>
      <c r="AY1108" s="2" t="s">
        <v>52</v>
      </c>
      <c r="AZ1108" s="2" t="s">
        <v>52</v>
      </c>
    </row>
    <row r="1109" spans="1:52" ht="30" customHeight="1" x14ac:dyDescent="0.3">
      <c r="A1109" s="24"/>
      <c r="B1109" s="24"/>
      <c r="C1109" s="24"/>
      <c r="D1109" s="24"/>
      <c r="E1109" s="26"/>
      <c r="F1109" s="29"/>
      <c r="G1109" s="26"/>
      <c r="H1109" s="29"/>
      <c r="I1109" s="26"/>
      <c r="J1109" s="29"/>
      <c r="K1109" s="26"/>
      <c r="L1109" s="29"/>
      <c r="M1109" s="24"/>
    </row>
    <row r="1110" spans="1:52" ht="30" customHeight="1" x14ac:dyDescent="0.3">
      <c r="A1110" s="20" t="s">
        <v>2477</v>
      </c>
      <c r="B1110" s="21"/>
      <c r="C1110" s="21"/>
      <c r="D1110" s="21"/>
      <c r="E1110" s="25"/>
      <c r="F1110" s="28"/>
      <c r="G1110" s="25"/>
      <c r="H1110" s="28"/>
      <c r="I1110" s="25"/>
      <c r="J1110" s="28"/>
      <c r="K1110" s="25"/>
      <c r="L1110" s="28"/>
      <c r="M1110" s="22"/>
      <c r="N1110" s="1" t="s">
        <v>1793</v>
      </c>
    </row>
    <row r="1111" spans="1:52" ht="30" customHeight="1" x14ac:dyDescent="0.3">
      <c r="A1111" s="23" t="s">
        <v>2182</v>
      </c>
      <c r="B1111" s="23" t="s">
        <v>987</v>
      </c>
      <c r="C1111" s="23" t="s">
        <v>988</v>
      </c>
      <c r="D1111" s="24">
        <v>1.2E-2</v>
      </c>
      <c r="E1111" s="26">
        <f>단가대비표!O159</f>
        <v>0</v>
      </c>
      <c r="F1111" s="29">
        <f t="shared" ref="F1111:F1116" si="170">TRUNC(E1111*D1111,1)</f>
        <v>0</v>
      </c>
      <c r="G1111" s="26">
        <f>단가대비표!P159</f>
        <v>0</v>
      </c>
      <c r="H1111" s="29">
        <f t="shared" ref="H1111:H1116" si="171">TRUNC(G1111*D1111,1)</f>
        <v>0</v>
      </c>
      <c r="I1111" s="26">
        <f>단가대비표!V159</f>
        <v>0</v>
      </c>
      <c r="J1111" s="29">
        <f t="shared" ref="J1111:J1116" si="172">TRUNC(I1111*D1111,1)</f>
        <v>0</v>
      </c>
      <c r="K1111" s="26">
        <f t="shared" ref="K1111:L1116" si="173">TRUNC(E1111+G1111+I1111,1)</f>
        <v>0</v>
      </c>
      <c r="L1111" s="29">
        <f t="shared" si="173"/>
        <v>0</v>
      </c>
      <c r="M1111" s="23" t="s">
        <v>2183</v>
      </c>
      <c r="N1111" s="2" t="s">
        <v>1793</v>
      </c>
      <c r="O1111" s="2" t="s">
        <v>2184</v>
      </c>
      <c r="P1111" s="2" t="s">
        <v>66</v>
      </c>
      <c r="Q1111" s="2" t="s">
        <v>66</v>
      </c>
      <c r="R1111" s="2" t="s">
        <v>65</v>
      </c>
      <c r="S1111" s="3"/>
      <c r="T1111" s="3"/>
      <c r="U1111" s="3"/>
      <c r="V1111" s="3">
        <v>1</v>
      </c>
      <c r="W1111" s="3">
        <v>2</v>
      </c>
      <c r="X1111" s="3"/>
      <c r="Y1111" s="3"/>
      <c r="Z1111" s="3"/>
      <c r="AA1111" s="3"/>
      <c r="AB1111" s="3"/>
      <c r="AC1111" s="3"/>
      <c r="AD1111" s="3"/>
      <c r="AE1111" s="3"/>
      <c r="AF1111" s="3"/>
      <c r="AG1111" s="3"/>
      <c r="AH1111" s="3"/>
      <c r="AI1111" s="3"/>
      <c r="AJ1111" s="3"/>
      <c r="AK1111" s="3"/>
      <c r="AL1111" s="3"/>
      <c r="AM1111" s="3"/>
      <c r="AN1111" s="3"/>
      <c r="AO1111" s="3"/>
      <c r="AP1111" s="3"/>
      <c r="AQ1111" s="3"/>
      <c r="AR1111" s="3"/>
      <c r="AS1111" s="3"/>
      <c r="AT1111" s="3"/>
      <c r="AU1111" s="3"/>
      <c r="AV1111" s="2" t="s">
        <v>52</v>
      </c>
      <c r="AW1111" s="2" t="s">
        <v>2478</v>
      </c>
      <c r="AX1111" s="2" t="s">
        <v>52</v>
      </c>
      <c r="AY1111" s="2" t="s">
        <v>52</v>
      </c>
      <c r="AZ1111" s="2" t="s">
        <v>52</v>
      </c>
    </row>
    <row r="1112" spans="1:52" ht="30" customHeight="1" x14ac:dyDescent="0.3">
      <c r="A1112" s="23" t="s">
        <v>992</v>
      </c>
      <c r="B1112" s="23" t="s">
        <v>987</v>
      </c>
      <c r="C1112" s="23" t="s">
        <v>988</v>
      </c>
      <c r="D1112" s="24">
        <v>2E-3</v>
      </c>
      <c r="E1112" s="26">
        <f>단가대비표!O147</f>
        <v>0</v>
      </c>
      <c r="F1112" s="29">
        <f t="shared" si="170"/>
        <v>0</v>
      </c>
      <c r="G1112" s="26">
        <f>단가대비표!P147</f>
        <v>0</v>
      </c>
      <c r="H1112" s="29">
        <f t="shared" si="171"/>
        <v>0</v>
      </c>
      <c r="I1112" s="26">
        <f>단가대비표!V147</f>
        <v>0</v>
      </c>
      <c r="J1112" s="29">
        <f t="shared" si="172"/>
        <v>0</v>
      </c>
      <c r="K1112" s="26">
        <f t="shared" si="173"/>
        <v>0</v>
      </c>
      <c r="L1112" s="29">
        <f t="shared" si="173"/>
        <v>0</v>
      </c>
      <c r="M1112" s="23" t="s">
        <v>993</v>
      </c>
      <c r="N1112" s="2" t="s">
        <v>1793</v>
      </c>
      <c r="O1112" s="2" t="s">
        <v>994</v>
      </c>
      <c r="P1112" s="2" t="s">
        <v>66</v>
      </c>
      <c r="Q1112" s="2" t="s">
        <v>66</v>
      </c>
      <c r="R1112" s="2" t="s">
        <v>65</v>
      </c>
      <c r="S1112" s="3"/>
      <c r="T1112" s="3"/>
      <c r="U1112" s="3"/>
      <c r="V1112" s="3">
        <v>1</v>
      </c>
      <c r="W1112" s="3">
        <v>2</v>
      </c>
      <c r="X1112" s="3"/>
      <c r="Y1112" s="3"/>
      <c r="Z1112" s="3"/>
      <c r="AA1112" s="3"/>
      <c r="AB1112" s="3"/>
      <c r="AC1112" s="3"/>
      <c r="AD1112" s="3"/>
      <c r="AE1112" s="3"/>
      <c r="AF1112" s="3"/>
      <c r="AG1112" s="3"/>
      <c r="AH1112" s="3"/>
      <c r="AI1112" s="3"/>
      <c r="AJ1112" s="3"/>
      <c r="AK1112" s="3"/>
      <c r="AL1112" s="3"/>
      <c r="AM1112" s="3"/>
      <c r="AN1112" s="3"/>
      <c r="AO1112" s="3"/>
      <c r="AP1112" s="3"/>
      <c r="AQ1112" s="3"/>
      <c r="AR1112" s="3"/>
      <c r="AS1112" s="3"/>
      <c r="AT1112" s="3"/>
      <c r="AU1112" s="3"/>
      <c r="AV1112" s="2" t="s">
        <v>52</v>
      </c>
      <c r="AW1112" s="2" t="s">
        <v>2479</v>
      </c>
      <c r="AX1112" s="2" t="s">
        <v>52</v>
      </c>
      <c r="AY1112" s="2" t="s">
        <v>52</v>
      </c>
      <c r="AZ1112" s="2" t="s">
        <v>52</v>
      </c>
    </row>
    <row r="1113" spans="1:52" ht="30" customHeight="1" x14ac:dyDescent="0.3">
      <c r="A1113" s="23" t="s">
        <v>2182</v>
      </c>
      <c r="B1113" s="23" t="s">
        <v>987</v>
      </c>
      <c r="C1113" s="23" t="s">
        <v>988</v>
      </c>
      <c r="D1113" s="24">
        <v>1.2E-2</v>
      </c>
      <c r="E1113" s="26">
        <f>단가대비표!O159</f>
        <v>0</v>
      </c>
      <c r="F1113" s="29">
        <f t="shared" si="170"/>
        <v>0</v>
      </c>
      <c r="G1113" s="26">
        <f>단가대비표!P159</f>
        <v>0</v>
      </c>
      <c r="H1113" s="29">
        <f t="shared" si="171"/>
        <v>0</v>
      </c>
      <c r="I1113" s="26">
        <f>단가대비표!V159</f>
        <v>0</v>
      </c>
      <c r="J1113" s="29">
        <f t="shared" si="172"/>
        <v>0</v>
      </c>
      <c r="K1113" s="26">
        <f t="shared" si="173"/>
        <v>0</v>
      </c>
      <c r="L1113" s="29">
        <f t="shared" si="173"/>
        <v>0</v>
      </c>
      <c r="M1113" s="23" t="s">
        <v>2183</v>
      </c>
      <c r="N1113" s="2" t="s">
        <v>1793</v>
      </c>
      <c r="O1113" s="2" t="s">
        <v>2184</v>
      </c>
      <c r="P1113" s="2" t="s">
        <v>66</v>
      </c>
      <c r="Q1113" s="2" t="s">
        <v>66</v>
      </c>
      <c r="R1113" s="2" t="s">
        <v>65</v>
      </c>
      <c r="S1113" s="3"/>
      <c r="T1113" s="3"/>
      <c r="U1113" s="3"/>
      <c r="V1113" s="3">
        <v>1</v>
      </c>
      <c r="W1113" s="3">
        <v>2</v>
      </c>
      <c r="X1113" s="3"/>
      <c r="Y1113" s="3"/>
      <c r="Z1113" s="3"/>
      <c r="AA1113" s="3"/>
      <c r="AB1113" s="3"/>
      <c r="AC1113" s="3"/>
      <c r="AD1113" s="3"/>
      <c r="AE1113" s="3"/>
      <c r="AF1113" s="3"/>
      <c r="AG1113" s="3"/>
      <c r="AH1113" s="3"/>
      <c r="AI1113" s="3"/>
      <c r="AJ1113" s="3"/>
      <c r="AK1113" s="3"/>
      <c r="AL1113" s="3"/>
      <c r="AM1113" s="3"/>
      <c r="AN1113" s="3"/>
      <c r="AO1113" s="3"/>
      <c r="AP1113" s="3"/>
      <c r="AQ1113" s="3"/>
      <c r="AR1113" s="3"/>
      <c r="AS1113" s="3"/>
      <c r="AT1113" s="3"/>
      <c r="AU1113" s="3"/>
      <c r="AV1113" s="2" t="s">
        <v>52</v>
      </c>
      <c r="AW1113" s="2" t="s">
        <v>2478</v>
      </c>
      <c r="AX1113" s="2" t="s">
        <v>52</v>
      </c>
      <c r="AY1113" s="2" t="s">
        <v>52</v>
      </c>
      <c r="AZ1113" s="2" t="s">
        <v>52</v>
      </c>
    </row>
    <row r="1114" spans="1:52" ht="30" customHeight="1" x14ac:dyDescent="0.3">
      <c r="A1114" s="23" t="s">
        <v>992</v>
      </c>
      <c r="B1114" s="23" t="s">
        <v>987</v>
      </c>
      <c r="C1114" s="23" t="s">
        <v>988</v>
      </c>
      <c r="D1114" s="24">
        <v>2E-3</v>
      </c>
      <c r="E1114" s="26">
        <f>단가대비표!O147</f>
        <v>0</v>
      </c>
      <c r="F1114" s="29">
        <f t="shared" si="170"/>
        <v>0</v>
      </c>
      <c r="G1114" s="26">
        <f>단가대비표!P147</f>
        <v>0</v>
      </c>
      <c r="H1114" s="29">
        <f t="shared" si="171"/>
        <v>0</v>
      </c>
      <c r="I1114" s="26">
        <f>단가대비표!V147</f>
        <v>0</v>
      </c>
      <c r="J1114" s="29">
        <f t="shared" si="172"/>
        <v>0</v>
      </c>
      <c r="K1114" s="26">
        <f t="shared" si="173"/>
        <v>0</v>
      </c>
      <c r="L1114" s="29">
        <f t="shared" si="173"/>
        <v>0</v>
      </c>
      <c r="M1114" s="23" t="s">
        <v>993</v>
      </c>
      <c r="N1114" s="2" t="s">
        <v>1793</v>
      </c>
      <c r="O1114" s="2" t="s">
        <v>994</v>
      </c>
      <c r="P1114" s="2" t="s">
        <v>66</v>
      </c>
      <c r="Q1114" s="2" t="s">
        <v>66</v>
      </c>
      <c r="R1114" s="2" t="s">
        <v>65</v>
      </c>
      <c r="S1114" s="3"/>
      <c r="T1114" s="3"/>
      <c r="U1114" s="3"/>
      <c r="V1114" s="3">
        <v>1</v>
      </c>
      <c r="W1114" s="3">
        <v>2</v>
      </c>
      <c r="X1114" s="3"/>
      <c r="Y1114" s="3"/>
      <c r="Z1114" s="3"/>
      <c r="AA1114" s="3"/>
      <c r="AB1114" s="3"/>
      <c r="AC1114" s="3"/>
      <c r="AD1114" s="3"/>
      <c r="AE1114" s="3"/>
      <c r="AF1114" s="3"/>
      <c r="AG1114" s="3"/>
      <c r="AH1114" s="3"/>
      <c r="AI1114" s="3"/>
      <c r="AJ1114" s="3"/>
      <c r="AK1114" s="3"/>
      <c r="AL1114" s="3"/>
      <c r="AM1114" s="3"/>
      <c r="AN1114" s="3"/>
      <c r="AO1114" s="3"/>
      <c r="AP1114" s="3"/>
      <c r="AQ1114" s="3"/>
      <c r="AR1114" s="3"/>
      <c r="AS1114" s="3"/>
      <c r="AT1114" s="3"/>
      <c r="AU1114" s="3"/>
      <c r="AV1114" s="2" t="s">
        <v>52</v>
      </c>
      <c r="AW1114" s="2" t="s">
        <v>2479</v>
      </c>
      <c r="AX1114" s="2" t="s">
        <v>52</v>
      </c>
      <c r="AY1114" s="2" t="s">
        <v>52</v>
      </c>
      <c r="AZ1114" s="2" t="s">
        <v>52</v>
      </c>
    </row>
    <row r="1115" spans="1:52" ht="30" customHeight="1" x14ac:dyDescent="0.3">
      <c r="A1115" s="23" t="s">
        <v>2187</v>
      </c>
      <c r="B1115" s="23" t="s">
        <v>2188</v>
      </c>
      <c r="C1115" s="23" t="s">
        <v>949</v>
      </c>
      <c r="D1115" s="24">
        <v>1</v>
      </c>
      <c r="E1115" s="26">
        <f>TRUNC(SUMIF(V1111:V1116, RIGHTB(O1115, 1), H1111:H1116)*U1115, 2)</f>
        <v>0</v>
      </c>
      <c r="F1115" s="29">
        <f t="shared" si="170"/>
        <v>0</v>
      </c>
      <c r="G1115" s="26">
        <v>0</v>
      </c>
      <c r="H1115" s="29">
        <f t="shared" si="171"/>
        <v>0</v>
      </c>
      <c r="I1115" s="26">
        <v>0</v>
      </c>
      <c r="J1115" s="29">
        <f t="shared" si="172"/>
        <v>0</v>
      </c>
      <c r="K1115" s="26">
        <f t="shared" si="173"/>
        <v>0</v>
      </c>
      <c r="L1115" s="29">
        <f t="shared" si="173"/>
        <v>0</v>
      </c>
      <c r="M1115" s="23" t="s">
        <v>52</v>
      </c>
      <c r="N1115" s="2" t="s">
        <v>1793</v>
      </c>
      <c r="O1115" s="2" t="s">
        <v>1360</v>
      </c>
      <c r="P1115" s="2" t="s">
        <v>66</v>
      </c>
      <c r="Q1115" s="2" t="s">
        <v>66</v>
      </c>
      <c r="R1115" s="2" t="s">
        <v>66</v>
      </c>
      <c r="S1115" s="3">
        <v>1</v>
      </c>
      <c r="T1115" s="3">
        <v>0</v>
      </c>
      <c r="U1115" s="3">
        <v>0.02</v>
      </c>
      <c r="V1115" s="3"/>
      <c r="W1115" s="3"/>
      <c r="X1115" s="3"/>
      <c r="Y1115" s="3"/>
      <c r="Z1115" s="3"/>
      <c r="AA1115" s="3"/>
      <c r="AB1115" s="3"/>
      <c r="AC1115" s="3"/>
      <c r="AD1115" s="3"/>
      <c r="AE1115" s="3"/>
      <c r="AF1115" s="3"/>
      <c r="AG1115" s="3"/>
      <c r="AH1115" s="3"/>
      <c r="AI1115" s="3"/>
      <c r="AJ1115" s="3"/>
      <c r="AK1115" s="3"/>
      <c r="AL1115" s="3"/>
      <c r="AM1115" s="3"/>
      <c r="AN1115" s="3"/>
      <c r="AO1115" s="3"/>
      <c r="AP1115" s="3"/>
      <c r="AQ1115" s="3"/>
      <c r="AR1115" s="3"/>
      <c r="AS1115" s="3"/>
      <c r="AT1115" s="3"/>
      <c r="AU1115" s="3"/>
      <c r="AV1115" s="2" t="s">
        <v>52</v>
      </c>
      <c r="AW1115" s="2" t="s">
        <v>2480</v>
      </c>
      <c r="AX1115" s="2" t="s">
        <v>52</v>
      </c>
      <c r="AY1115" s="2" t="s">
        <v>52</v>
      </c>
      <c r="AZ1115" s="2" t="s">
        <v>52</v>
      </c>
    </row>
    <row r="1116" spans="1:52" ht="30" customHeight="1" x14ac:dyDescent="0.3">
      <c r="A1116" s="23" t="s">
        <v>1358</v>
      </c>
      <c r="B1116" s="23" t="s">
        <v>1359</v>
      </c>
      <c r="C1116" s="23" t="s">
        <v>949</v>
      </c>
      <c r="D1116" s="24">
        <v>1</v>
      </c>
      <c r="E1116" s="26">
        <v>0</v>
      </c>
      <c r="F1116" s="29">
        <f t="shared" si="170"/>
        <v>0</v>
      </c>
      <c r="G1116" s="26">
        <f>TRUNC(SUMIF(W1111:W1116, RIGHTB(O1116, 1), H1111:H1116)*U1116, 2)</f>
        <v>0</v>
      </c>
      <c r="H1116" s="29">
        <f t="shared" si="171"/>
        <v>0</v>
      </c>
      <c r="I1116" s="26">
        <v>0</v>
      </c>
      <c r="J1116" s="29">
        <f t="shared" si="172"/>
        <v>0</v>
      </c>
      <c r="K1116" s="26">
        <f t="shared" si="173"/>
        <v>0</v>
      </c>
      <c r="L1116" s="29">
        <f t="shared" si="173"/>
        <v>0</v>
      </c>
      <c r="M1116" s="23" t="s">
        <v>52</v>
      </c>
      <c r="N1116" s="2" t="s">
        <v>1793</v>
      </c>
      <c r="O1116" s="2" t="s">
        <v>1396</v>
      </c>
      <c r="P1116" s="2" t="s">
        <v>66</v>
      </c>
      <c r="Q1116" s="2" t="s">
        <v>66</v>
      </c>
      <c r="R1116" s="2" t="s">
        <v>66</v>
      </c>
      <c r="S1116" s="3">
        <v>1</v>
      </c>
      <c r="T1116" s="3">
        <v>1</v>
      </c>
      <c r="U1116" s="3">
        <v>0.2</v>
      </c>
      <c r="V1116" s="3"/>
      <c r="W1116" s="3"/>
      <c r="X1116" s="3"/>
      <c r="Y1116" s="3"/>
      <c r="Z1116" s="3"/>
      <c r="AA1116" s="3"/>
      <c r="AB1116" s="3"/>
      <c r="AC1116" s="3"/>
      <c r="AD1116" s="3"/>
      <c r="AE1116" s="3"/>
      <c r="AF1116" s="3"/>
      <c r="AG1116" s="3"/>
      <c r="AH1116" s="3"/>
      <c r="AI1116" s="3"/>
      <c r="AJ1116" s="3"/>
      <c r="AK1116" s="3"/>
      <c r="AL1116" s="3"/>
      <c r="AM1116" s="3"/>
      <c r="AN1116" s="3"/>
      <c r="AO1116" s="3"/>
      <c r="AP1116" s="3"/>
      <c r="AQ1116" s="3"/>
      <c r="AR1116" s="3"/>
      <c r="AS1116" s="3"/>
      <c r="AT1116" s="3"/>
      <c r="AU1116" s="3"/>
      <c r="AV1116" s="2" t="s">
        <v>52</v>
      </c>
      <c r="AW1116" s="2" t="s">
        <v>2481</v>
      </c>
      <c r="AX1116" s="2" t="s">
        <v>52</v>
      </c>
      <c r="AY1116" s="2" t="s">
        <v>52</v>
      </c>
      <c r="AZ1116" s="2" t="s">
        <v>52</v>
      </c>
    </row>
    <row r="1117" spans="1:52" ht="30" customHeight="1" x14ac:dyDescent="0.3">
      <c r="A1117" s="23" t="s">
        <v>979</v>
      </c>
      <c r="B1117" s="23" t="s">
        <v>52</v>
      </c>
      <c r="C1117" s="23" t="s">
        <v>52</v>
      </c>
      <c r="D1117" s="24"/>
      <c r="E1117" s="26"/>
      <c r="F1117" s="29">
        <f>TRUNC(SUMIF(N1111:N1116, N1110, F1111:F1116),0)</f>
        <v>0</v>
      </c>
      <c r="G1117" s="26"/>
      <c r="H1117" s="29">
        <f>TRUNC(SUMIF(N1111:N1116, N1110, H1111:H1116),0)</f>
        <v>0</v>
      </c>
      <c r="I1117" s="26"/>
      <c r="J1117" s="29">
        <f>TRUNC(SUMIF(N1111:N1116, N1110, J1111:J1116),0)</f>
        <v>0</v>
      </c>
      <c r="K1117" s="26"/>
      <c r="L1117" s="29">
        <f>F1117+H1117+J1117</f>
        <v>0</v>
      </c>
      <c r="M1117" s="23" t="s">
        <v>52</v>
      </c>
      <c r="N1117" s="2" t="s">
        <v>97</v>
      </c>
      <c r="O1117" s="2" t="s">
        <v>97</v>
      </c>
      <c r="P1117" s="2" t="s">
        <v>52</v>
      </c>
      <c r="Q1117" s="2" t="s">
        <v>52</v>
      </c>
      <c r="R1117" s="2" t="s">
        <v>52</v>
      </c>
      <c r="S1117" s="3"/>
      <c r="T1117" s="3"/>
      <c r="U1117" s="3"/>
      <c r="V1117" s="3"/>
      <c r="W1117" s="3"/>
      <c r="X1117" s="3"/>
      <c r="Y1117" s="3"/>
      <c r="Z1117" s="3"/>
      <c r="AA1117" s="3"/>
      <c r="AB1117" s="3"/>
      <c r="AC1117" s="3"/>
      <c r="AD1117" s="3"/>
      <c r="AE1117" s="3"/>
      <c r="AF1117" s="3"/>
      <c r="AG1117" s="3"/>
      <c r="AH1117" s="3"/>
      <c r="AI1117" s="3"/>
      <c r="AJ1117" s="3"/>
      <c r="AK1117" s="3"/>
      <c r="AL1117" s="3"/>
      <c r="AM1117" s="3"/>
      <c r="AN1117" s="3"/>
      <c r="AO1117" s="3"/>
      <c r="AP1117" s="3"/>
      <c r="AQ1117" s="3"/>
      <c r="AR1117" s="3"/>
      <c r="AS1117" s="3"/>
      <c r="AT1117" s="3"/>
      <c r="AU1117" s="3"/>
      <c r="AV1117" s="2" t="s">
        <v>52</v>
      </c>
      <c r="AW1117" s="2" t="s">
        <v>52</v>
      </c>
      <c r="AX1117" s="2" t="s">
        <v>52</v>
      </c>
      <c r="AY1117" s="2" t="s">
        <v>52</v>
      </c>
      <c r="AZ1117" s="2" t="s">
        <v>52</v>
      </c>
    </row>
    <row r="1118" spans="1:52" ht="30" customHeight="1" x14ac:dyDescent="0.3">
      <c r="A1118" s="24"/>
      <c r="B1118" s="24"/>
      <c r="C1118" s="24"/>
      <c r="D1118" s="24"/>
      <c r="E1118" s="26"/>
      <c r="F1118" s="29"/>
      <c r="G1118" s="26"/>
      <c r="H1118" s="29"/>
      <c r="I1118" s="26"/>
      <c r="J1118" s="29"/>
      <c r="K1118" s="26"/>
      <c r="L1118" s="29"/>
      <c r="M1118" s="24"/>
    </row>
    <row r="1119" spans="1:52" ht="30" customHeight="1" x14ac:dyDescent="0.3">
      <c r="A1119" s="20" t="s">
        <v>2482</v>
      </c>
      <c r="B1119" s="21"/>
      <c r="C1119" s="21"/>
      <c r="D1119" s="21"/>
      <c r="E1119" s="25"/>
      <c r="F1119" s="28"/>
      <c r="G1119" s="25"/>
      <c r="H1119" s="28"/>
      <c r="I1119" s="25"/>
      <c r="J1119" s="28"/>
      <c r="K1119" s="25"/>
      <c r="L1119" s="28"/>
      <c r="M1119" s="22"/>
      <c r="N1119" s="1" t="s">
        <v>1799</v>
      </c>
    </row>
    <row r="1120" spans="1:52" ht="30" customHeight="1" x14ac:dyDescent="0.3">
      <c r="A1120" s="23" t="s">
        <v>1796</v>
      </c>
      <c r="B1120" s="23" t="s">
        <v>1797</v>
      </c>
      <c r="C1120" s="23" t="s">
        <v>2484</v>
      </c>
      <c r="D1120" s="24">
        <v>0.1</v>
      </c>
      <c r="E1120" s="26">
        <f>일위대가목록!E191</f>
        <v>0</v>
      </c>
      <c r="F1120" s="29">
        <f>TRUNC(E1120*D1120,1)</f>
        <v>0</v>
      </c>
      <c r="G1120" s="26">
        <f>일위대가목록!F191</f>
        <v>0</v>
      </c>
      <c r="H1120" s="29">
        <f>TRUNC(G1120*D1120,1)</f>
        <v>0</v>
      </c>
      <c r="I1120" s="26">
        <f>일위대가목록!G191</f>
        <v>0</v>
      </c>
      <c r="J1120" s="29">
        <f>TRUNC(I1120*D1120,1)</f>
        <v>0</v>
      </c>
      <c r="K1120" s="26">
        <f>TRUNC(E1120+G1120+I1120,1)</f>
        <v>0</v>
      </c>
      <c r="L1120" s="29">
        <f>TRUNC(F1120+H1120+J1120,1)</f>
        <v>0</v>
      </c>
      <c r="M1120" s="23" t="s">
        <v>2485</v>
      </c>
      <c r="N1120" s="2" t="s">
        <v>1799</v>
      </c>
      <c r="O1120" s="2" t="s">
        <v>2486</v>
      </c>
      <c r="P1120" s="2" t="s">
        <v>65</v>
      </c>
      <c r="Q1120" s="2" t="s">
        <v>66</v>
      </c>
      <c r="R1120" s="2" t="s">
        <v>66</v>
      </c>
      <c r="S1120" s="3"/>
      <c r="T1120" s="3"/>
      <c r="U1120" s="3"/>
      <c r="V1120" s="3"/>
      <c r="W1120" s="3"/>
      <c r="X1120" s="3"/>
      <c r="Y1120" s="3"/>
      <c r="Z1120" s="3"/>
      <c r="AA1120" s="3"/>
      <c r="AB1120" s="3"/>
      <c r="AC1120" s="3"/>
      <c r="AD1120" s="3"/>
      <c r="AE1120" s="3"/>
      <c r="AF1120" s="3"/>
      <c r="AG1120" s="3"/>
      <c r="AH1120" s="3"/>
      <c r="AI1120" s="3"/>
      <c r="AJ1120" s="3"/>
      <c r="AK1120" s="3"/>
      <c r="AL1120" s="3"/>
      <c r="AM1120" s="3"/>
      <c r="AN1120" s="3"/>
      <c r="AO1120" s="3"/>
      <c r="AP1120" s="3"/>
      <c r="AQ1120" s="3"/>
      <c r="AR1120" s="3"/>
      <c r="AS1120" s="3"/>
      <c r="AT1120" s="3"/>
      <c r="AU1120" s="3"/>
      <c r="AV1120" s="2" t="s">
        <v>52</v>
      </c>
      <c r="AW1120" s="2" t="s">
        <v>2487</v>
      </c>
      <c r="AX1120" s="2" t="s">
        <v>52</v>
      </c>
      <c r="AY1120" s="2" t="s">
        <v>52</v>
      </c>
      <c r="AZ1120" s="2" t="s">
        <v>52</v>
      </c>
    </row>
    <row r="1121" spans="1:52" ht="30" customHeight="1" x14ac:dyDescent="0.3">
      <c r="A1121" s="23" t="s">
        <v>979</v>
      </c>
      <c r="B1121" s="23" t="s">
        <v>52</v>
      </c>
      <c r="C1121" s="23" t="s">
        <v>52</v>
      </c>
      <c r="D1121" s="24"/>
      <c r="E1121" s="26"/>
      <c r="F1121" s="29">
        <f>TRUNC(SUMIF(N1120:N1120, N1119, F1120:F1120),0)</f>
        <v>0</v>
      </c>
      <c r="G1121" s="26"/>
      <c r="H1121" s="29">
        <f>TRUNC(SUMIF(N1120:N1120, N1119, H1120:H1120),0)</f>
        <v>0</v>
      </c>
      <c r="I1121" s="26"/>
      <c r="J1121" s="29">
        <f>TRUNC(SUMIF(N1120:N1120, N1119, J1120:J1120),0)</f>
        <v>0</v>
      </c>
      <c r="K1121" s="26"/>
      <c r="L1121" s="29">
        <f>F1121+H1121+J1121</f>
        <v>0</v>
      </c>
      <c r="M1121" s="23" t="s">
        <v>52</v>
      </c>
      <c r="N1121" s="2" t="s">
        <v>97</v>
      </c>
      <c r="O1121" s="2" t="s">
        <v>97</v>
      </c>
      <c r="P1121" s="2" t="s">
        <v>52</v>
      </c>
      <c r="Q1121" s="2" t="s">
        <v>52</v>
      </c>
      <c r="R1121" s="2" t="s">
        <v>52</v>
      </c>
      <c r="S1121" s="3"/>
      <c r="T1121" s="3"/>
      <c r="U1121" s="3"/>
      <c r="V1121" s="3"/>
      <c r="W1121" s="3"/>
      <c r="X1121" s="3"/>
      <c r="Y1121" s="3"/>
      <c r="Z1121" s="3"/>
      <c r="AA1121" s="3"/>
      <c r="AB1121" s="3"/>
      <c r="AC1121" s="3"/>
      <c r="AD1121" s="3"/>
      <c r="AE1121" s="3"/>
      <c r="AF1121" s="3"/>
      <c r="AG1121" s="3"/>
      <c r="AH1121" s="3"/>
      <c r="AI1121" s="3"/>
      <c r="AJ1121" s="3"/>
      <c r="AK1121" s="3"/>
      <c r="AL1121" s="3"/>
      <c r="AM1121" s="3"/>
      <c r="AN1121" s="3"/>
      <c r="AO1121" s="3"/>
      <c r="AP1121" s="3"/>
      <c r="AQ1121" s="3"/>
      <c r="AR1121" s="3"/>
      <c r="AS1121" s="3"/>
      <c r="AT1121" s="3"/>
      <c r="AU1121" s="3"/>
      <c r="AV1121" s="2" t="s">
        <v>52</v>
      </c>
      <c r="AW1121" s="2" t="s">
        <v>52</v>
      </c>
      <c r="AX1121" s="2" t="s">
        <v>52</v>
      </c>
      <c r="AY1121" s="2" t="s">
        <v>52</v>
      </c>
      <c r="AZ1121" s="2" t="s">
        <v>52</v>
      </c>
    </row>
    <row r="1122" spans="1:52" ht="30" customHeight="1" x14ac:dyDescent="0.3">
      <c r="A1122" s="24"/>
      <c r="B1122" s="24"/>
      <c r="C1122" s="24"/>
      <c r="D1122" s="24"/>
      <c r="E1122" s="26"/>
      <c r="F1122" s="29"/>
      <c r="G1122" s="26"/>
      <c r="H1122" s="29"/>
      <c r="I1122" s="26"/>
      <c r="J1122" s="29"/>
      <c r="K1122" s="26"/>
      <c r="L1122" s="29"/>
      <c r="M1122" s="24"/>
    </row>
    <row r="1123" spans="1:52" ht="30" customHeight="1" x14ac:dyDescent="0.3">
      <c r="A1123" s="20" t="s">
        <v>2488</v>
      </c>
      <c r="B1123" s="21"/>
      <c r="C1123" s="21"/>
      <c r="D1123" s="21"/>
      <c r="E1123" s="25"/>
      <c r="F1123" s="28"/>
      <c r="G1123" s="25"/>
      <c r="H1123" s="28"/>
      <c r="I1123" s="25"/>
      <c r="J1123" s="28"/>
      <c r="K1123" s="25"/>
      <c r="L1123" s="28"/>
      <c r="M1123" s="22"/>
      <c r="N1123" s="1" t="s">
        <v>1803</v>
      </c>
    </row>
    <row r="1124" spans="1:52" ht="30" customHeight="1" x14ac:dyDescent="0.3">
      <c r="A1124" s="23" t="s">
        <v>1796</v>
      </c>
      <c r="B1124" s="23" t="s">
        <v>1801</v>
      </c>
      <c r="C1124" s="23" t="s">
        <v>2484</v>
      </c>
      <c r="D1124" s="24">
        <v>0.1</v>
      </c>
      <c r="E1124" s="26">
        <f>일위대가목록!E192</f>
        <v>0</v>
      </c>
      <c r="F1124" s="29">
        <f>TRUNC(E1124*D1124,1)</f>
        <v>0</v>
      </c>
      <c r="G1124" s="26">
        <f>일위대가목록!F192</f>
        <v>0</v>
      </c>
      <c r="H1124" s="29">
        <f>TRUNC(G1124*D1124,1)</f>
        <v>0</v>
      </c>
      <c r="I1124" s="26">
        <f>일위대가목록!G192</f>
        <v>0</v>
      </c>
      <c r="J1124" s="29">
        <f>TRUNC(I1124*D1124,1)</f>
        <v>0</v>
      </c>
      <c r="K1124" s="26">
        <f>TRUNC(E1124+G1124+I1124,1)</f>
        <v>0</v>
      </c>
      <c r="L1124" s="29">
        <f>TRUNC(F1124+H1124+J1124,1)</f>
        <v>0</v>
      </c>
      <c r="M1124" s="23" t="s">
        <v>2489</v>
      </c>
      <c r="N1124" s="2" t="s">
        <v>1803</v>
      </c>
      <c r="O1124" s="2" t="s">
        <v>2490</v>
      </c>
      <c r="P1124" s="2" t="s">
        <v>65</v>
      </c>
      <c r="Q1124" s="2" t="s">
        <v>66</v>
      </c>
      <c r="R1124" s="2" t="s">
        <v>66</v>
      </c>
      <c r="S1124" s="3"/>
      <c r="T1124" s="3"/>
      <c r="U1124" s="3"/>
      <c r="V1124" s="3"/>
      <c r="W1124" s="3"/>
      <c r="X1124" s="3"/>
      <c r="Y1124" s="3"/>
      <c r="Z1124" s="3"/>
      <c r="AA1124" s="3"/>
      <c r="AB1124" s="3"/>
      <c r="AC1124" s="3"/>
      <c r="AD1124" s="3"/>
      <c r="AE1124" s="3"/>
      <c r="AF1124" s="3"/>
      <c r="AG1124" s="3"/>
      <c r="AH1124" s="3"/>
      <c r="AI1124" s="3"/>
      <c r="AJ1124" s="3"/>
      <c r="AK1124" s="3"/>
      <c r="AL1124" s="3"/>
      <c r="AM1124" s="3"/>
      <c r="AN1124" s="3"/>
      <c r="AO1124" s="3"/>
      <c r="AP1124" s="3"/>
      <c r="AQ1124" s="3"/>
      <c r="AR1124" s="3"/>
      <c r="AS1124" s="3"/>
      <c r="AT1124" s="3"/>
      <c r="AU1124" s="3"/>
      <c r="AV1124" s="2" t="s">
        <v>52</v>
      </c>
      <c r="AW1124" s="2" t="s">
        <v>2491</v>
      </c>
      <c r="AX1124" s="2" t="s">
        <v>52</v>
      </c>
      <c r="AY1124" s="2" t="s">
        <v>52</v>
      </c>
      <c r="AZ1124" s="2" t="s">
        <v>52</v>
      </c>
    </row>
    <row r="1125" spans="1:52" ht="30" customHeight="1" x14ac:dyDescent="0.3">
      <c r="A1125" s="23" t="s">
        <v>979</v>
      </c>
      <c r="B1125" s="23" t="s">
        <v>52</v>
      </c>
      <c r="C1125" s="23" t="s">
        <v>52</v>
      </c>
      <c r="D1125" s="24"/>
      <c r="E1125" s="26"/>
      <c r="F1125" s="29">
        <f>TRUNC(SUMIF(N1124:N1124, N1123, F1124:F1124),0)</f>
        <v>0</v>
      </c>
      <c r="G1125" s="26"/>
      <c r="H1125" s="29">
        <f>TRUNC(SUMIF(N1124:N1124, N1123, H1124:H1124),0)</f>
        <v>0</v>
      </c>
      <c r="I1125" s="26"/>
      <c r="J1125" s="29">
        <f>TRUNC(SUMIF(N1124:N1124, N1123, J1124:J1124),0)</f>
        <v>0</v>
      </c>
      <c r="K1125" s="26"/>
      <c r="L1125" s="29">
        <f>F1125+H1125+J1125</f>
        <v>0</v>
      </c>
      <c r="M1125" s="23" t="s">
        <v>52</v>
      </c>
      <c r="N1125" s="2" t="s">
        <v>97</v>
      </c>
      <c r="O1125" s="2" t="s">
        <v>97</v>
      </c>
      <c r="P1125" s="2" t="s">
        <v>52</v>
      </c>
      <c r="Q1125" s="2" t="s">
        <v>52</v>
      </c>
      <c r="R1125" s="2" t="s">
        <v>52</v>
      </c>
      <c r="S1125" s="3"/>
      <c r="T1125" s="3"/>
      <c r="U1125" s="3"/>
      <c r="V1125" s="3"/>
      <c r="W1125" s="3"/>
      <c r="X1125" s="3"/>
      <c r="Y1125" s="3"/>
      <c r="Z1125" s="3"/>
      <c r="AA1125" s="3"/>
      <c r="AB1125" s="3"/>
      <c r="AC1125" s="3"/>
      <c r="AD1125" s="3"/>
      <c r="AE1125" s="3"/>
      <c r="AF1125" s="3"/>
      <c r="AG1125" s="3"/>
      <c r="AH1125" s="3"/>
      <c r="AI1125" s="3"/>
      <c r="AJ1125" s="3"/>
      <c r="AK1125" s="3"/>
      <c r="AL1125" s="3"/>
      <c r="AM1125" s="3"/>
      <c r="AN1125" s="3"/>
      <c r="AO1125" s="3"/>
      <c r="AP1125" s="3"/>
      <c r="AQ1125" s="3"/>
      <c r="AR1125" s="3"/>
      <c r="AS1125" s="3"/>
      <c r="AT1125" s="3"/>
      <c r="AU1125" s="3"/>
      <c r="AV1125" s="2" t="s">
        <v>52</v>
      </c>
      <c r="AW1125" s="2" t="s">
        <v>52</v>
      </c>
      <c r="AX1125" s="2" t="s">
        <v>52</v>
      </c>
      <c r="AY1125" s="2" t="s">
        <v>52</v>
      </c>
      <c r="AZ1125" s="2" t="s">
        <v>52</v>
      </c>
    </row>
    <row r="1126" spans="1:52" ht="30" customHeight="1" x14ac:dyDescent="0.3">
      <c r="A1126" s="24"/>
      <c r="B1126" s="24"/>
      <c r="C1126" s="24"/>
      <c r="D1126" s="24"/>
      <c r="E1126" s="26"/>
      <c r="F1126" s="29"/>
      <c r="G1126" s="26"/>
      <c r="H1126" s="29"/>
      <c r="I1126" s="26"/>
      <c r="J1126" s="29"/>
      <c r="K1126" s="26"/>
      <c r="L1126" s="29"/>
      <c r="M1126" s="24"/>
    </row>
    <row r="1127" spans="1:52" ht="30" customHeight="1" x14ac:dyDescent="0.3">
      <c r="A1127" s="20" t="s">
        <v>2492</v>
      </c>
      <c r="B1127" s="21"/>
      <c r="C1127" s="21"/>
      <c r="D1127" s="21"/>
      <c r="E1127" s="25"/>
      <c r="F1127" s="28"/>
      <c r="G1127" s="25"/>
      <c r="H1127" s="28"/>
      <c r="I1127" s="25"/>
      <c r="J1127" s="28"/>
      <c r="K1127" s="25"/>
      <c r="L1127" s="28"/>
      <c r="M1127" s="22"/>
      <c r="N1127" s="1" t="s">
        <v>2486</v>
      </c>
    </row>
    <row r="1128" spans="1:52" ht="30" customHeight="1" x14ac:dyDescent="0.3">
      <c r="A1128" s="23" t="s">
        <v>2493</v>
      </c>
      <c r="B1128" s="23" t="s">
        <v>2494</v>
      </c>
      <c r="C1128" s="23" t="s">
        <v>897</v>
      </c>
      <c r="D1128" s="24">
        <v>45.3</v>
      </c>
      <c r="E1128" s="26">
        <f>단가대비표!O110</f>
        <v>0</v>
      </c>
      <c r="F1128" s="29">
        <f t="shared" ref="F1128:F1133" si="174">TRUNC(E1128*D1128,1)</f>
        <v>0</v>
      </c>
      <c r="G1128" s="26">
        <f>단가대비표!P110</f>
        <v>0</v>
      </c>
      <c r="H1128" s="29">
        <f t="shared" ref="H1128:H1133" si="175">TRUNC(G1128*D1128,1)</f>
        <v>0</v>
      </c>
      <c r="I1128" s="26">
        <f>단가대비표!V110</f>
        <v>0</v>
      </c>
      <c r="J1128" s="29">
        <f t="shared" ref="J1128:J1133" si="176">TRUNC(I1128*D1128,1)</f>
        <v>0</v>
      </c>
      <c r="K1128" s="26">
        <f t="shared" ref="K1128:L1133" si="177">TRUNC(E1128+G1128+I1128,1)</f>
        <v>0</v>
      </c>
      <c r="L1128" s="29">
        <f t="shared" si="177"/>
        <v>0</v>
      </c>
      <c r="M1128" s="23" t="s">
        <v>2495</v>
      </c>
      <c r="N1128" s="2" t="s">
        <v>2486</v>
      </c>
      <c r="O1128" s="2" t="s">
        <v>2496</v>
      </c>
      <c r="P1128" s="2" t="s">
        <v>66</v>
      </c>
      <c r="Q1128" s="2" t="s">
        <v>66</v>
      </c>
      <c r="R1128" s="2" t="s">
        <v>65</v>
      </c>
      <c r="S1128" s="3"/>
      <c r="T1128" s="3"/>
      <c r="U1128" s="3"/>
      <c r="V1128" s="3">
        <v>1</v>
      </c>
      <c r="W1128" s="3"/>
      <c r="X1128" s="3"/>
      <c r="Y1128" s="3"/>
      <c r="Z1128" s="3"/>
      <c r="AA1128" s="3"/>
      <c r="AB1128" s="3"/>
      <c r="AC1128" s="3"/>
      <c r="AD1128" s="3"/>
      <c r="AE1128" s="3"/>
      <c r="AF1128" s="3"/>
      <c r="AG1128" s="3"/>
      <c r="AH1128" s="3"/>
      <c r="AI1128" s="3"/>
      <c r="AJ1128" s="3"/>
      <c r="AK1128" s="3"/>
      <c r="AL1128" s="3"/>
      <c r="AM1128" s="3"/>
      <c r="AN1128" s="3"/>
      <c r="AO1128" s="3"/>
      <c r="AP1128" s="3"/>
      <c r="AQ1128" s="3"/>
      <c r="AR1128" s="3"/>
      <c r="AS1128" s="3"/>
      <c r="AT1128" s="3"/>
      <c r="AU1128" s="3"/>
      <c r="AV1128" s="2" t="s">
        <v>52</v>
      </c>
      <c r="AW1128" s="2" t="s">
        <v>2497</v>
      </c>
      <c r="AX1128" s="2" t="s">
        <v>52</v>
      </c>
      <c r="AY1128" s="2" t="s">
        <v>52</v>
      </c>
      <c r="AZ1128" s="2" t="s">
        <v>52</v>
      </c>
    </row>
    <row r="1129" spans="1:52" ht="30" customHeight="1" x14ac:dyDescent="0.3">
      <c r="A1129" s="23" t="s">
        <v>2493</v>
      </c>
      <c r="B1129" s="23" t="s">
        <v>2498</v>
      </c>
      <c r="C1129" s="23" t="s">
        <v>1190</v>
      </c>
      <c r="D1129" s="24">
        <v>2</v>
      </c>
      <c r="E1129" s="26">
        <f>단가대비표!O111</f>
        <v>0</v>
      </c>
      <c r="F1129" s="29">
        <f t="shared" si="174"/>
        <v>0</v>
      </c>
      <c r="G1129" s="26">
        <f>단가대비표!P111</f>
        <v>0</v>
      </c>
      <c r="H1129" s="29">
        <f t="shared" si="175"/>
        <v>0</v>
      </c>
      <c r="I1129" s="26">
        <f>단가대비표!V111</f>
        <v>0</v>
      </c>
      <c r="J1129" s="29">
        <f t="shared" si="176"/>
        <v>0</v>
      </c>
      <c r="K1129" s="26">
        <f t="shared" si="177"/>
        <v>0</v>
      </c>
      <c r="L1129" s="29">
        <f t="shared" si="177"/>
        <v>0</v>
      </c>
      <c r="M1129" s="23" t="s">
        <v>2499</v>
      </c>
      <c r="N1129" s="2" t="s">
        <v>2486</v>
      </c>
      <c r="O1129" s="2" t="s">
        <v>2500</v>
      </c>
      <c r="P1129" s="2" t="s">
        <v>66</v>
      </c>
      <c r="Q1129" s="2" t="s">
        <v>66</v>
      </c>
      <c r="R1129" s="2" t="s">
        <v>65</v>
      </c>
      <c r="S1129" s="3"/>
      <c r="T1129" s="3"/>
      <c r="U1129" s="3"/>
      <c r="V1129" s="3">
        <v>1</v>
      </c>
      <c r="W1129" s="3"/>
      <c r="X1129" s="3"/>
      <c r="Y1129" s="3"/>
      <c r="Z1129" s="3"/>
      <c r="AA1129" s="3"/>
      <c r="AB1129" s="3"/>
      <c r="AC1129" s="3"/>
      <c r="AD1129" s="3"/>
      <c r="AE1129" s="3"/>
      <c r="AF1129" s="3"/>
      <c r="AG1129" s="3"/>
      <c r="AH1129" s="3"/>
      <c r="AI1129" s="3"/>
      <c r="AJ1129" s="3"/>
      <c r="AK1129" s="3"/>
      <c r="AL1129" s="3"/>
      <c r="AM1129" s="3"/>
      <c r="AN1129" s="3"/>
      <c r="AO1129" s="3"/>
      <c r="AP1129" s="3"/>
      <c r="AQ1129" s="3"/>
      <c r="AR1129" s="3"/>
      <c r="AS1129" s="3"/>
      <c r="AT1129" s="3"/>
      <c r="AU1129" s="3"/>
      <c r="AV1129" s="2" t="s">
        <v>52</v>
      </c>
      <c r="AW1129" s="2" t="s">
        <v>2501</v>
      </c>
      <c r="AX1129" s="2" t="s">
        <v>52</v>
      </c>
      <c r="AY1129" s="2" t="s">
        <v>52</v>
      </c>
      <c r="AZ1129" s="2" t="s">
        <v>52</v>
      </c>
    </row>
    <row r="1130" spans="1:52" ht="30" customHeight="1" x14ac:dyDescent="0.3">
      <c r="A1130" s="23" t="s">
        <v>2502</v>
      </c>
      <c r="B1130" s="23" t="s">
        <v>52</v>
      </c>
      <c r="C1130" s="23" t="s">
        <v>897</v>
      </c>
      <c r="D1130" s="24">
        <v>2</v>
      </c>
      <c r="E1130" s="26">
        <f>단가대비표!O23</f>
        <v>0</v>
      </c>
      <c r="F1130" s="29">
        <f t="shared" si="174"/>
        <v>0</v>
      </c>
      <c r="G1130" s="26">
        <f>단가대비표!P23</f>
        <v>0</v>
      </c>
      <c r="H1130" s="29">
        <f t="shared" si="175"/>
        <v>0</v>
      </c>
      <c r="I1130" s="26">
        <f>단가대비표!V23</f>
        <v>0</v>
      </c>
      <c r="J1130" s="29">
        <f t="shared" si="176"/>
        <v>0</v>
      </c>
      <c r="K1130" s="26">
        <f t="shared" si="177"/>
        <v>0</v>
      </c>
      <c r="L1130" s="29">
        <f t="shared" si="177"/>
        <v>0</v>
      </c>
      <c r="M1130" s="23" t="s">
        <v>2503</v>
      </c>
      <c r="N1130" s="2" t="s">
        <v>2486</v>
      </c>
      <c r="O1130" s="2" t="s">
        <v>2504</v>
      </c>
      <c r="P1130" s="2" t="s">
        <v>66</v>
      </c>
      <c r="Q1130" s="2" t="s">
        <v>66</v>
      </c>
      <c r="R1130" s="2" t="s">
        <v>65</v>
      </c>
      <c r="S1130" s="3"/>
      <c r="T1130" s="3"/>
      <c r="U1130" s="3"/>
      <c r="V1130" s="3">
        <v>1</v>
      </c>
      <c r="W1130" s="3"/>
      <c r="X1130" s="3"/>
      <c r="Y1130" s="3"/>
      <c r="Z1130" s="3"/>
      <c r="AA1130" s="3"/>
      <c r="AB1130" s="3"/>
      <c r="AC1130" s="3"/>
      <c r="AD1130" s="3"/>
      <c r="AE1130" s="3"/>
      <c r="AF1130" s="3"/>
      <c r="AG1130" s="3"/>
      <c r="AH1130" s="3"/>
      <c r="AI1130" s="3"/>
      <c r="AJ1130" s="3"/>
      <c r="AK1130" s="3"/>
      <c r="AL1130" s="3"/>
      <c r="AM1130" s="3"/>
      <c r="AN1130" s="3"/>
      <c r="AO1130" s="3"/>
      <c r="AP1130" s="3"/>
      <c r="AQ1130" s="3"/>
      <c r="AR1130" s="3"/>
      <c r="AS1130" s="3"/>
      <c r="AT1130" s="3"/>
      <c r="AU1130" s="3"/>
      <c r="AV1130" s="2" t="s">
        <v>52</v>
      </c>
      <c r="AW1130" s="2" t="s">
        <v>2505</v>
      </c>
      <c r="AX1130" s="2" t="s">
        <v>52</v>
      </c>
      <c r="AY1130" s="2" t="s">
        <v>52</v>
      </c>
      <c r="AZ1130" s="2" t="s">
        <v>52</v>
      </c>
    </row>
    <row r="1131" spans="1:52" ht="30" customHeight="1" x14ac:dyDescent="0.3">
      <c r="A1131" s="23" t="s">
        <v>2506</v>
      </c>
      <c r="B1131" s="23" t="s">
        <v>2507</v>
      </c>
      <c r="C1131" s="23" t="s">
        <v>897</v>
      </c>
      <c r="D1131" s="24">
        <v>9.06</v>
      </c>
      <c r="E1131" s="26">
        <f>단가대비표!O112</f>
        <v>0</v>
      </c>
      <c r="F1131" s="29">
        <f t="shared" si="174"/>
        <v>0</v>
      </c>
      <c r="G1131" s="26">
        <f>단가대비표!P112</f>
        <v>0</v>
      </c>
      <c r="H1131" s="29">
        <f t="shared" si="175"/>
        <v>0</v>
      </c>
      <c r="I1131" s="26">
        <f>단가대비표!V112</f>
        <v>0</v>
      </c>
      <c r="J1131" s="29">
        <f t="shared" si="176"/>
        <v>0</v>
      </c>
      <c r="K1131" s="26">
        <f t="shared" si="177"/>
        <v>0</v>
      </c>
      <c r="L1131" s="29">
        <f t="shared" si="177"/>
        <v>0</v>
      </c>
      <c r="M1131" s="23" t="s">
        <v>2508</v>
      </c>
      <c r="N1131" s="2" t="s">
        <v>2486</v>
      </c>
      <c r="O1131" s="2" t="s">
        <v>2509</v>
      </c>
      <c r="P1131" s="2" t="s">
        <v>66</v>
      </c>
      <c r="Q1131" s="2" t="s">
        <v>66</v>
      </c>
      <c r="R1131" s="2" t="s">
        <v>65</v>
      </c>
      <c r="S1131" s="3"/>
      <c r="T1131" s="3"/>
      <c r="U1131" s="3"/>
      <c r="V1131" s="3">
        <v>1</v>
      </c>
      <c r="W1131" s="3"/>
      <c r="X1131" s="3"/>
      <c r="Y1131" s="3"/>
      <c r="Z1131" s="3"/>
      <c r="AA1131" s="3"/>
      <c r="AB1131" s="3"/>
      <c r="AC1131" s="3"/>
      <c r="AD1131" s="3"/>
      <c r="AE1131" s="3"/>
      <c r="AF1131" s="3"/>
      <c r="AG1131" s="3"/>
      <c r="AH1131" s="3"/>
      <c r="AI1131" s="3"/>
      <c r="AJ1131" s="3"/>
      <c r="AK1131" s="3"/>
      <c r="AL1131" s="3"/>
      <c r="AM1131" s="3"/>
      <c r="AN1131" s="3"/>
      <c r="AO1131" s="3"/>
      <c r="AP1131" s="3"/>
      <c r="AQ1131" s="3"/>
      <c r="AR1131" s="3"/>
      <c r="AS1131" s="3"/>
      <c r="AT1131" s="3"/>
      <c r="AU1131" s="3"/>
      <c r="AV1131" s="2" t="s">
        <v>52</v>
      </c>
      <c r="AW1131" s="2" t="s">
        <v>2510</v>
      </c>
      <c r="AX1131" s="2" t="s">
        <v>52</v>
      </c>
      <c r="AY1131" s="2" t="s">
        <v>52</v>
      </c>
      <c r="AZ1131" s="2" t="s">
        <v>52</v>
      </c>
    </row>
    <row r="1132" spans="1:52" ht="30" customHeight="1" x14ac:dyDescent="0.3">
      <c r="A1132" s="23" t="s">
        <v>1394</v>
      </c>
      <c r="B1132" s="23" t="s">
        <v>2511</v>
      </c>
      <c r="C1132" s="23" t="s">
        <v>949</v>
      </c>
      <c r="D1132" s="24">
        <v>1</v>
      </c>
      <c r="E1132" s="26">
        <f>TRUNC(SUMIF(V1128:V1133, RIGHTB(O1132, 1), F1128:F1133)*U1132, 2)</f>
        <v>0</v>
      </c>
      <c r="F1132" s="29">
        <f t="shared" si="174"/>
        <v>0</v>
      </c>
      <c r="G1132" s="26">
        <v>0</v>
      </c>
      <c r="H1132" s="29">
        <f t="shared" si="175"/>
        <v>0</v>
      </c>
      <c r="I1132" s="26">
        <v>0</v>
      </c>
      <c r="J1132" s="29">
        <f t="shared" si="176"/>
        <v>0</v>
      </c>
      <c r="K1132" s="26">
        <f t="shared" si="177"/>
        <v>0</v>
      </c>
      <c r="L1132" s="29">
        <f t="shared" si="177"/>
        <v>0</v>
      </c>
      <c r="M1132" s="23" t="s">
        <v>52</v>
      </c>
      <c r="N1132" s="2" t="s">
        <v>2486</v>
      </c>
      <c r="O1132" s="2" t="s">
        <v>1360</v>
      </c>
      <c r="P1132" s="2" t="s">
        <v>66</v>
      </c>
      <c r="Q1132" s="2" t="s">
        <v>66</v>
      </c>
      <c r="R1132" s="2" t="s">
        <v>66</v>
      </c>
      <c r="S1132" s="3">
        <v>0</v>
      </c>
      <c r="T1132" s="3">
        <v>0</v>
      </c>
      <c r="U1132" s="3">
        <v>0.01</v>
      </c>
      <c r="V1132" s="3"/>
      <c r="W1132" s="3"/>
      <c r="X1132" s="3"/>
      <c r="Y1132" s="3"/>
      <c r="Z1132" s="3"/>
      <c r="AA1132" s="3"/>
      <c r="AB1132" s="3"/>
      <c r="AC1132" s="3"/>
      <c r="AD1132" s="3"/>
      <c r="AE1132" s="3"/>
      <c r="AF1132" s="3"/>
      <c r="AG1132" s="3"/>
      <c r="AH1132" s="3"/>
      <c r="AI1132" s="3"/>
      <c r="AJ1132" s="3"/>
      <c r="AK1132" s="3"/>
      <c r="AL1132" s="3"/>
      <c r="AM1132" s="3"/>
      <c r="AN1132" s="3"/>
      <c r="AO1132" s="3"/>
      <c r="AP1132" s="3"/>
      <c r="AQ1132" s="3"/>
      <c r="AR1132" s="3"/>
      <c r="AS1132" s="3"/>
      <c r="AT1132" s="3"/>
      <c r="AU1132" s="3"/>
      <c r="AV1132" s="2" t="s">
        <v>52</v>
      </c>
      <c r="AW1132" s="2" t="s">
        <v>2512</v>
      </c>
      <c r="AX1132" s="2" t="s">
        <v>52</v>
      </c>
      <c r="AY1132" s="2" t="s">
        <v>52</v>
      </c>
      <c r="AZ1132" s="2" t="s">
        <v>52</v>
      </c>
    </row>
    <row r="1133" spans="1:52" ht="30" customHeight="1" x14ac:dyDescent="0.3">
      <c r="A1133" s="23" t="s">
        <v>1796</v>
      </c>
      <c r="B1133" s="23" t="s">
        <v>2513</v>
      </c>
      <c r="C1133" s="23" t="s">
        <v>70</v>
      </c>
      <c r="D1133" s="24">
        <v>10</v>
      </c>
      <c r="E1133" s="26">
        <f>단가산출목록!E4</f>
        <v>0</v>
      </c>
      <c r="F1133" s="29">
        <f t="shared" si="174"/>
        <v>0</v>
      </c>
      <c r="G1133" s="26">
        <f>단가산출목록!F4</f>
        <v>0</v>
      </c>
      <c r="H1133" s="29">
        <f t="shared" si="175"/>
        <v>0</v>
      </c>
      <c r="I1133" s="26">
        <f>단가산출목록!G4</f>
        <v>0</v>
      </c>
      <c r="J1133" s="29">
        <f t="shared" si="176"/>
        <v>0</v>
      </c>
      <c r="K1133" s="26">
        <f t="shared" si="177"/>
        <v>0</v>
      </c>
      <c r="L1133" s="29">
        <f t="shared" si="177"/>
        <v>0</v>
      </c>
      <c r="M1133" s="23" t="s">
        <v>2514</v>
      </c>
      <c r="N1133" s="2" t="s">
        <v>2486</v>
      </c>
      <c r="O1133" s="2" t="s">
        <v>2515</v>
      </c>
      <c r="P1133" s="2" t="s">
        <v>66</v>
      </c>
      <c r="Q1133" s="2" t="s">
        <v>65</v>
      </c>
      <c r="R1133" s="2" t="s">
        <v>66</v>
      </c>
      <c r="S1133" s="3"/>
      <c r="T1133" s="3"/>
      <c r="U1133" s="3"/>
      <c r="V1133" s="3"/>
      <c r="W1133" s="3"/>
      <c r="X1133" s="3"/>
      <c r="Y1133" s="3"/>
      <c r="Z1133" s="3"/>
      <c r="AA1133" s="3"/>
      <c r="AB1133" s="3"/>
      <c r="AC1133" s="3"/>
      <c r="AD1133" s="3"/>
      <c r="AE1133" s="3"/>
      <c r="AF1133" s="3"/>
      <c r="AG1133" s="3"/>
      <c r="AH1133" s="3"/>
      <c r="AI1133" s="3"/>
      <c r="AJ1133" s="3"/>
      <c r="AK1133" s="3"/>
      <c r="AL1133" s="3"/>
      <c r="AM1133" s="3"/>
      <c r="AN1133" s="3"/>
      <c r="AO1133" s="3"/>
      <c r="AP1133" s="3"/>
      <c r="AQ1133" s="3"/>
      <c r="AR1133" s="3"/>
      <c r="AS1133" s="3"/>
      <c r="AT1133" s="3"/>
      <c r="AU1133" s="3"/>
      <c r="AV1133" s="2" t="s">
        <v>52</v>
      </c>
      <c r="AW1133" s="2" t="s">
        <v>2516</v>
      </c>
      <c r="AX1133" s="2" t="s">
        <v>52</v>
      </c>
      <c r="AY1133" s="2" t="s">
        <v>52</v>
      </c>
      <c r="AZ1133" s="2" t="s">
        <v>52</v>
      </c>
    </row>
    <row r="1134" spans="1:52" ht="30" customHeight="1" x14ac:dyDescent="0.3">
      <c r="A1134" s="23" t="s">
        <v>979</v>
      </c>
      <c r="B1134" s="23" t="s">
        <v>52</v>
      </c>
      <c r="C1134" s="23" t="s">
        <v>52</v>
      </c>
      <c r="D1134" s="24"/>
      <c r="E1134" s="26"/>
      <c r="F1134" s="29">
        <f>TRUNC(SUMIF(N1128:N1133, N1127, F1128:F1133),0)</f>
        <v>0</v>
      </c>
      <c r="G1134" s="26"/>
      <c r="H1134" s="29">
        <f>TRUNC(SUMIF(N1128:N1133, N1127, H1128:H1133),0)</f>
        <v>0</v>
      </c>
      <c r="I1134" s="26"/>
      <c r="J1134" s="29">
        <f>TRUNC(SUMIF(N1128:N1133, N1127, J1128:J1133),0)</f>
        <v>0</v>
      </c>
      <c r="K1134" s="26"/>
      <c r="L1134" s="29">
        <f>F1134+H1134+J1134</f>
        <v>0</v>
      </c>
      <c r="M1134" s="23" t="s">
        <v>52</v>
      </c>
      <c r="N1134" s="2" t="s">
        <v>97</v>
      </c>
      <c r="O1134" s="2" t="s">
        <v>97</v>
      </c>
      <c r="P1134" s="2" t="s">
        <v>52</v>
      </c>
      <c r="Q1134" s="2" t="s">
        <v>52</v>
      </c>
      <c r="R1134" s="2" t="s">
        <v>52</v>
      </c>
      <c r="S1134" s="3"/>
      <c r="T1134" s="3"/>
      <c r="U1134" s="3"/>
      <c r="V1134" s="3"/>
      <c r="W1134" s="3"/>
      <c r="X1134" s="3"/>
      <c r="Y1134" s="3"/>
      <c r="Z1134" s="3"/>
      <c r="AA1134" s="3"/>
      <c r="AB1134" s="3"/>
      <c r="AC1134" s="3"/>
      <c r="AD1134" s="3"/>
      <c r="AE1134" s="3"/>
      <c r="AF1134" s="3"/>
      <c r="AG1134" s="3"/>
      <c r="AH1134" s="3"/>
      <c r="AI1134" s="3"/>
      <c r="AJ1134" s="3"/>
      <c r="AK1134" s="3"/>
      <c r="AL1134" s="3"/>
      <c r="AM1134" s="3"/>
      <c r="AN1134" s="3"/>
      <c r="AO1134" s="3"/>
      <c r="AP1134" s="3"/>
      <c r="AQ1134" s="3"/>
      <c r="AR1134" s="3"/>
      <c r="AS1134" s="3"/>
      <c r="AT1134" s="3"/>
      <c r="AU1134" s="3"/>
      <c r="AV1134" s="2" t="s">
        <v>52</v>
      </c>
      <c r="AW1134" s="2" t="s">
        <v>52</v>
      </c>
      <c r="AX1134" s="2" t="s">
        <v>52</v>
      </c>
      <c r="AY1134" s="2" t="s">
        <v>52</v>
      </c>
      <c r="AZ1134" s="2" t="s">
        <v>52</v>
      </c>
    </row>
    <row r="1135" spans="1:52" ht="30" customHeight="1" x14ac:dyDescent="0.3">
      <c r="A1135" s="24"/>
      <c r="B1135" s="24"/>
      <c r="C1135" s="24"/>
      <c r="D1135" s="24"/>
      <c r="E1135" s="26"/>
      <c r="F1135" s="29"/>
      <c r="G1135" s="26"/>
      <c r="H1135" s="29"/>
      <c r="I1135" s="26"/>
      <c r="J1135" s="29"/>
      <c r="K1135" s="26"/>
      <c r="L1135" s="29"/>
      <c r="M1135" s="24"/>
    </row>
    <row r="1136" spans="1:52" ht="30" customHeight="1" x14ac:dyDescent="0.3">
      <c r="A1136" s="20" t="s">
        <v>2517</v>
      </c>
      <c r="B1136" s="21"/>
      <c r="C1136" s="21"/>
      <c r="D1136" s="21"/>
      <c r="E1136" s="25"/>
      <c r="F1136" s="28"/>
      <c r="G1136" s="25"/>
      <c r="H1136" s="28"/>
      <c r="I1136" s="25"/>
      <c r="J1136" s="28"/>
      <c r="K1136" s="25"/>
      <c r="L1136" s="28"/>
      <c r="M1136" s="22"/>
      <c r="N1136" s="1" t="s">
        <v>2490</v>
      </c>
    </row>
    <row r="1137" spans="1:52" ht="30" customHeight="1" x14ac:dyDescent="0.3">
      <c r="A1137" s="23" t="s">
        <v>2493</v>
      </c>
      <c r="B1137" s="23" t="s">
        <v>2518</v>
      </c>
      <c r="C1137" s="23" t="s">
        <v>897</v>
      </c>
      <c r="D1137" s="24">
        <v>45.3</v>
      </c>
      <c r="E1137" s="26">
        <f>단가대비표!O109</f>
        <v>0</v>
      </c>
      <c r="F1137" s="29">
        <f t="shared" ref="F1137:F1142" si="178">TRUNC(E1137*D1137,1)</f>
        <v>0</v>
      </c>
      <c r="G1137" s="26">
        <f>단가대비표!P109</f>
        <v>0</v>
      </c>
      <c r="H1137" s="29">
        <f t="shared" ref="H1137:H1142" si="179">TRUNC(G1137*D1137,1)</f>
        <v>0</v>
      </c>
      <c r="I1137" s="26">
        <f>단가대비표!V109</f>
        <v>0</v>
      </c>
      <c r="J1137" s="29">
        <f t="shared" ref="J1137:J1142" si="180">TRUNC(I1137*D1137,1)</f>
        <v>0</v>
      </c>
      <c r="K1137" s="26">
        <f t="shared" ref="K1137:L1142" si="181">TRUNC(E1137+G1137+I1137,1)</f>
        <v>0</v>
      </c>
      <c r="L1137" s="29">
        <f t="shared" si="181"/>
        <v>0</v>
      </c>
      <c r="M1137" s="23" t="s">
        <v>2519</v>
      </c>
      <c r="N1137" s="2" t="s">
        <v>2490</v>
      </c>
      <c r="O1137" s="2" t="s">
        <v>2520</v>
      </c>
      <c r="P1137" s="2" t="s">
        <v>66</v>
      </c>
      <c r="Q1137" s="2" t="s">
        <v>66</v>
      </c>
      <c r="R1137" s="2" t="s">
        <v>65</v>
      </c>
      <c r="S1137" s="3"/>
      <c r="T1137" s="3"/>
      <c r="U1137" s="3"/>
      <c r="V1137" s="3">
        <v>1</v>
      </c>
      <c r="W1137" s="3"/>
      <c r="X1137" s="3"/>
      <c r="Y1137" s="3"/>
      <c r="Z1137" s="3"/>
      <c r="AA1137" s="3"/>
      <c r="AB1137" s="3"/>
      <c r="AC1137" s="3"/>
      <c r="AD1137" s="3"/>
      <c r="AE1137" s="3"/>
      <c r="AF1137" s="3"/>
      <c r="AG1137" s="3"/>
      <c r="AH1137" s="3"/>
      <c r="AI1137" s="3"/>
      <c r="AJ1137" s="3"/>
      <c r="AK1137" s="3"/>
      <c r="AL1137" s="3"/>
      <c r="AM1137" s="3"/>
      <c r="AN1137" s="3"/>
      <c r="AO1137" s="3"/>
      <c r="AP1137" s="3"/>
      <c r="AQ1137" s="3"/>
      <c r="AR1137" s="3"/>
      <c r="AS1137" s="3"/>
      <c r="AT1137" s="3"/>
      <c r="AU1137" s="3"/>
      <c r="AV1137" s="2" t="s">
        <v>52</v>
      </c>
      <c r="AW1137" s="2" t="s">
        <v>2521</v>
      </c>
      <c r="AX1137" s="2" t="s">
        <v>52</v>
      </c>
      <c r="AY1137" s="2" t="s">
        <v>52</v>
      </c>
      <c r="AZ1137" s="2" t="s">
        <v>52</v>
      </c>
    </row>
    <row r="1138" spans="1:52" ht="30" customHeight="1" x14ac:dyDescent="0.3">
      <c r="A1138" s="23" t="s">
        <v>2493</v>
      </c>
      <c r="B1138" s="23" t="s">
        <v>2498</v>
      </c>
      <c r="C1138" s="23" t="s">
        <v>1190</v>
      </c>
      <c r="D1138" s="24">
        <v>2</v>
      </c>
      <c r="E1138" s="26">
        <f>단가대비표!O111</f>
        <v>0</v>
      </c>
      <c r="F1138" s="29">
        <f t="shared" si="178"/>
        <v>0</v>
      </c>
      <c r="G1138" s="26">
        <f>단가대비표!P111</f>
        <v>0</v>
      </c>
      <c r="H1138" s="29">
        <f t="shared" si="179"/>
        <v>0</v>
      </c>
      <c r="I1138" s="26">
        <f>단가대비표!V111</f>
        <v>0</v>
      </c>
      <c r="J1138" s="29">
        <f t="shared" si="180"/>
        <v>0</v>
      </c>
      <c r="K1138" s="26">
        <f t="shared" si="181"/>
        <v>0</v>
      </c>
      <c r="L1138" s="29">
        <f t="shared" si="181"/>
        <v>0</v>
      </c>
      <c r="M1138" s="23" t="s">
        <v>2499</v>
      </c>
      <c r="N1138" s="2" t="s">
        <v>2490</v>
      </c>
      <c r="O1138" s="2" t="s">
        <v>2500</v>
      </c>
      <c r="P1138" s="2" t="s">
        <v>66</v>
      </c>
      <c r="Q1138" s="2" t="s">
        <v>66</v>
      </c>
      <c r="R1138" s="2" t="s">
        <v>65</v>
      </c>
      <c r="S1138" s="3"/>
      <c r="T1138" s="3"/>
      <c r="U1138" s="3"/>
      <c r="V1138" s="3">
        <v>1</v>
      </c>
      <c r="W1138" s="3"/>
      <c r="X1138" s="3"/>
      <c r="Y1138" s="3"/>
      <c r="Z1138" s="3"/>
      <c r="AA1138" s="3"/>
      <c r="AB1138" s="3"/>
      <c r="AC1138" s="3"/>
      <c r="AD1138" s="3"/>
      <c r="AE1138" s="3"/>
      <c r="AF1138" s="3"/>
      <c r="AG1138" s="3"/>
      <c r="AH1138" s="3"/>
      <c r="AI1138" s="3"/>
      <c r="AJ1138" s="3"/>
      <c r="AK1138" s="3"/>
      <c r="AL1138" s="3"/>
      <c r="AM1138" s="3"/>
      <c r="AN1138" s="3"/>
      <c r="AO1138" s="3"/>
      <c r="AP1138" s="3"/>
      <c r="AQ1138" s="3"/>
      <c r="AR1138" s="3"/>
      <c r="AS1138" s="3"/>
      <c r="AT1138" s="3"/>
      <c r="AU1138" s="3"/>
      <c r="AV1138" s="2" t="s">
        <v>52</v>
      </c>
      <c r="AW1138" s="2" t="s">
        <v>2522</v>
      </c>
      <c r="AX1138" s="2" t="s">
        <v>52</v>
      </c>
      <c r="AY1138" s="2" t="s">
        <v>52</v>
      </c>
      <c r="AZ1138" s="2" t="s">
        <v>52</v>
      </c>
    </row>
    <row r="1139" spans="1:52" ht="30" customHeight="1" x14ac:dyDescent="0.3">
      <c r="A1139" s="23" t="s">
        <v>2502</v>
      </c>
      <c r="B1139" s="23" t="s">
        <v>52</v>
      </c>
      <c r="C1139" s="23" t="s">
        <v>897</v>
      </c>
      <c r="D1139" s="24">
        <v>2</v>
      </c>
      <c r="E1139" s="26">
        <f>단가대비표!O23</f>
        <v>0</v>
      </c>
      <c r="F1139" s="29">
        <f t="shared" si="178"/>
        <v>0</v>
      </c>
      <c r="G1139" s="26">
        <f>단가대비표!P23</f>
        <v>0</v>
      </c>
      <c r="H1139" s="29">
        <f t="shared" si="179"/>
        <v>0</v>
      </c>
      <c r="I1139" s="26">
        <f>단가대비표!V23</f>
        <v>0</v>
      </c>
      <c r="J1139" s="29">
        <f t="shared" si="180"/>
        <v>0</v>
      </c>
      <c r="K1139" s="26">
        <f t="shared" si="181"/>
        <v>0</v>
      </c>
      <c r="L1139" s="29">
        <f t="shared" si="181"/>
        <v>0</v>
      </c>
      <c r="M1139" s="23" t="s">
        <v>2503</v>
      </c>
      <c r="N1139" s="2" t="s">
        <v>2490</v>
      </c>
      <c r="O1139" s="2" t="s">
        <v>2504</v>
      </c>
      <c r="P1139" s="2" t="s">
        <v>66</v>
      </c>
      <c r="Q1139" s="2" t="s">
        <v>66</v>
      </c>
      <c r="R1139" s="2" t="s">
        <v>65</v>
      </c>
      <c r="S1139" s="3"/>
      <c r="T1139" s="3"/>
      <c r="U1139" s="3"/>
      <c r="V1139" s="3">
        <v>1</v>
      </c>
      <c r="W1139" s="3"/>
      <c r="X1139" s="3"/>
      <c r="Y1139" s="3"/>
      <c r="Z1139" s="3"/>
      <c r="AA1139" s="3"/>
      <c r="AB1139" s="3"/>
      <c r="AC1139" s="3"/>
      <c r="AD1139" s="3"/>
      <c r="AE1139" s="3"/>
      <c r="AF1139" s="3"/>
      <c r="AG1139" s="3"/>
      <c r="AH1139" s="3"/>
      <c r="AI1139" s="3"/>
      <c r="AJ1139" s="3"/>
      <c r="AK1139" s="3"/>
      <c r="AL1139" s="3"/>
      <c r="AM1139" s="3"/>
      <c r="AN1139" s="3"/>
      <c r="AO1139" s="3"/>
      <c r="AP1139" s="3"/>
      <c r="AQ1139" s="3"/>
      <c r="AR1139" s="3"/>
      <c r="AS1139" s="3"/>
      <c r="AT1139" s="3"/>
      <c r="AU1139" s="3"/>
      <c r="AV1139" s="2" t="s">
        <v>52</v>
      </c>
      <c r="AW1139" s="2" t="s">
        <v>2523</v>
      </c>
      <c r="AX1139" s="2" t="s">
        <v>52</v>
      </c>
      <c r="AY1139" s="2" t="s">
        <v>52</v>
      </c>
      <c r="AZ1139" s="2" t="s">
        <v>52</v>
      </c>
    </row>
    <row r="1140" spans="1:52" ht="30" customHeight="1" x14ac:dyDescent="0.3">
      <c r="A1140" s="23" t="s">
        <v>2506</v>
      </c>
      <c r="B1140" s="23" t="s">
        <v>2507</v>
      </c>
      <c r="C1140" s="23" t="s">
        <v>897</v>
      </c>
      <c r="D1140" s="24">
        <v>9.06</v>
      </c>
      <c r="E1140" s="26">
        <f>단가대비표!O112</f>
        <v>0</v>
      </c>
      <c r="F1140" s="29">
        <f t="shared" si="178"/>
        <v>0</v>
      </c>
      <c r="G1140" s="26">
        <f>단가대비표!P112</f>
        <v>0</v>
      </c>
      <c r="H1140" s="29">
        <f t="shared" si="179"/>
        <v>0</v>
      </c>
      <c r="I1140" s="26">
        <f>단가대비표!V112</f>
        <v>0</v>
      </c>
      <c r="J1140" s="29">
        <f t="shared" si="180"/>
        <v>0</v>
      </c>
      <c r="K1140" s="26">
        <f t="shared" si="181"/>
        <v>0</v>
      </c>
      <c r="L1140" s="29">
        <f t="shared" si="181"/>
        <v>0</v>
      </c>
      <c r="M1140" s="23" t="s">
        <v>2508</v>
      </c>
      <c r="N1140" s="2" t="s">
        <v>2490</v>
      </c>
      <c r="O1140" s="2" t="s">
        <v>2509</v>
      </c>
      <c r="P1140" s="2" t="s">
        <v>66</v>
      </c>
      <c r="Q1140" s="2" t="s">
        <v>66</v>
      </c>
      <c r="R1140" s="2" t="s">
        <v>65</v>
      </c>
      <c r="S1140" s="3"/>
      <c r="T1140" s="3"/>
      <c r="U1140" s="3"/>
      <c r="V1140" s="3">
        <v>1</v>
      </c>
      <c r="W1140" s="3"/>
      <c r="X1140" s="3"/>
      <c r="Y1140" s="3"/>
      <c r="Z1140" s="3"/>
      <c r="AA1140" s="3"/>
      <c r="AB1140" s="3"/>
      <c r="AC1140" s="3"/>
      <c r="AD1140" s="3"/>
      <c r="AE1140" s="3"/>
      <c r="AF1140" s="3"/>
      <c r="AG1140" s="3"/>
      <c r="AH1140" s="3"/>
      <c r="AI1140" s="3"/>
      <c r="AJ1140" s="3"/>
      <c r="AK1140" s="3"/>
      <c r="AL1140" s="3"/>
      <c r="AM1140" s="3"/>
      <c r="AN1140" s="3"/>
      <c r="AO1140" s="3"/>
      <c r="AP1140" s="3"/>
      <c r="AQ1140" s="3"/>
      <c r="AR1140" s="3"/>
      <c r="AS1140" s="3"/>
      <c r="AT1140" s="3"/>
      <c r="AU1140" s="3"/>
      <c r="AV1140" s="2" t="s">
        <v>52</v>
      </c>
      <c r="AW1140" s="2" t="s">
        <v>2524</v>
      </c>
      <c r="AX1140" s="2" t="s">
        <v>52</v>
      </c>
      <c r="AY1140" s="2" t="s">
        <v>52</v>
      </c>
      <c r="AZ1140" s="2" t="s">
        <v>52</v>
      </c>
    </row>
    <row r="1141" spans="1:52" ht="30" customHeight="1" x14ac:dyDescent="0.3">
      <c r="A1141" s="23" t="s">
        <v>1394</v>
      </c>
      <c r="B1141" s="23" t="s">
        <v>2511</v>
      </c>
      <c r="C1141" s="23" t="s">
        <v>949</v>
      </c>
      <c r="D1141" s="24">
        <v>1</v>
      </c>
      <c r="E1141" s="26">
        <f>TRUNC(SUMIF(V1137:V1142, RIGHTB(O1141, 1), F1137:F1142)*U1141, 2)</f>
        <v>0</v>
      </c>
      <c r="F1141" s="29">
        <f t="shared" si="178"/>
        <v>0</v>
      </c>
      <c r="G1141" s="26">
        <v>0</v>
      </c>
      <c r="H1141" s="29">
        <f t="shared" si="179"/>
        <v>0</v>
      </c>
      <c r="I1141" s="26">
        <v>0</v>
      </c>
      <c r="J1141" s="29">
        <f t="shared" si="180"/>
        <v>0</v>
      </c>
      <c r="K1141" s="26">
        <f t="shared" si="181"/>
        <v>0</v>
      </c>
      <c r="L1141" s="29">
        <f t="shared" si="181"/>
        <v>0</v>
      </c>
      <c r="M1141" s="23" t="s">
        <v>52</v>
      </c>
      <c r="N1141" s="2" t="s">
        <v>2490</v>
      </c>
      <c r="O1141" s="2" t="s">
        <v>1360</v>
      </c>
      <c r="P1141" s="2" t="s">
        <v>66</v>
      </c>
      <c r="Q1141" s="2" t="s">
        <v>66</v>
      </c>
      <c r="R1141" s="2" t="s">
        <v>66</v>
      </c>
      <c r="S1141" s="3">
        <v>0</v>
      </c>
      <c r="T1141" s="3">
        <v>0</v>
      </c>
      <c r="U1141" s="3">
        <v>0.01</v>
      </c>
      <c r="V1141" s="3"/>
      <c r="W1141" s="3"/>
      <c r="X1141" s="3"/>
      <c r="Y1141" s="3"/>
      <c r="Z1141" s="3"/>
      <c r="AA1141" s="3"/>
      <c r="AB1141" s="3"/>
      <c r="AC1141" s="3"/>
      <c r="AD1141" s="3"/>
      <c r="AE1141" s="3"/>
      <c r="AF1141" s="3"/>
      <c r="AG1141" s="3"/>
      <c r="AH1141" s="3"/>
      <c r="AI1141" s="3"/>
      <c r="AJ1141" s="3"/>
      <c r="AK1141" s="3"/>
      <c r="AL1141" s="3"/>
      <c r="AM1141" s="3"/>
      <c r="AN1141" s="3"/>
      <c r="AO1141" s="3"/>
      <c r="AP1141" s="3"/>
      <c r="AQ1141" s="3"/>
      <c r="AR1141" s="3"/>
      <c r="AS1141" s="3"/>
      <c r="AT1141" s="3"/>
      <c r="AU1141" s="3"/>
      <c r="AV1141" s="2" t="s">
        <v>52</v>
      </c>
      <c r="AW1141" s="2" t="s">
        <v>2525</v>
      </c>
      <c r="AX1141" s="2" t="s">
        <v>52</v>
      </c>
      <c r="AY1141" s="2" t="s">
        <v>52</v>
      </c>
      <c r="AZ1141" s="2" t="s">
        <v>52</v>
      </c>
    </row>
    <row r="1142" spans="1:52" ht="30" customHeight="1" x14ac:dyDescent="0.3">
      <c r="A1142" s="23" t="s">
        <v>1796</v>
      </c>
      <c r="B1142" s="23" t="s">
        <v>2513</v>
      </c>
      <c r="C1142" s="23" t="s">
        <v>70</v>
      </c>
      <c r="D1142" s="24">
        <v>10</v>
      </c>
      <c r="E1142" s="26">
        <f>단가산출목록!E4</f>
        <v>0</v>
      </c>
      <c r="F1142" s="29">
        <f t="shared" si="178"/>
        <v>0</v>
      </c>
      <c r="G1142" s="26">
        <f>단가산출목록!F4</f>
        <v>0</v>
      </c>
      <c r="H1142" s="29">
        <f t="shared" si="179"/>
        <v>0</v>
      </c>
      <c r="I1142" s="26">
        <f>단가산출목록!G4</f>
        <v>0</v>
      </c>
      <c r="J1142" s="29">
        <f t="shared" si="180"/>
        <v>0</v>
      </c>
      <c r="K1142" s="26">
        <f t="shared" si="181"/>
        <v>0</v>
      </c>
      <c r="L1142" s="29">
        <f t="shared" si="181"/>
        <v>0</v>
      </c>
      <c r="M1142" s="23" t="s">
        <v>2514</v>
      </c>
      <c r="N1142" s="2" t="s">
        <v>2490</v>
      </c>
      <c r="O1142" s="2" t="s">
        <v>2515</v>
      </c>
      <c r="P1142" s="2" t="s">
        <v>66</v>
      </c>
      <c r="Q1142" s="2" t="s">
        <v>65</v>
      </c>
      <c r="R1142" s="2" t="s">
        <v>66</v>
      </c>
      <c r="S1142" s="3"/>
      <c r="T1142" s="3"/>
      <c r="U1142" s="3"/>
      <c r="V1142" s="3"/>
      <c r="W1142" s="3"/>
      <c r="X1142" s="3"/>
      <c r="Y1142" s="3"/>
      <c r="Z1142" s="3"/>
      <c r="AA1142" s="3"/>
      <c r="AB1142" s="3"/>
      <c r="AC1142" s="3"/>
      <c r="AD1142" s="3"/>
      <c r="AE1142" s="3"/>
      <c r="AF1142" s="3"/>
      <c r="AG1142" s="3"/>
      <c r="AH1142" s="3"/>
      <c r="AI1142" s="3"/>
      <c r="AJ1142" s="3"/>
      <c r="AK1142" s="3"/>
      <c r="AL1142" s="3"/>
      <c r="AM1142" s="3"/>
      <c r="AN1142" s="3"/>
      <c r="AO1142" s="3"/>
      <c r="AP1142" s="3"/>
      <c r="AQ1142" s="3"/>
      <c r="AR1142" s="3"/>
      <c r="AS1142" s="3"/>
      <c r="AT1142" s="3"/>
      <c r="AU1142" s="3"/>
      <c r="AV1142" s="2" t="s">
        <v>52</v>
      </c>
      <c r="AW1142" s="2" t="s">
        <v>2526</v>
      </c>
      <c r="AX1142" s="2" t="s">
        <v>52</v>
      </c>
      <c r="AY1142" s="2" t="s">
        <v>52</v>
      </c>
      <c r="AZ1142" s="2" t="s">
        <v>52</v>
      </c>
    </row>
    <row r="1143" spans="1:52" ht="30" customHeight="1" x14ac:dyDescent="0.3">
      <c r="A1143" s="23" t="s">
        <v>979</v>
      </c>
      <c r="B1143" s="23" t="s">
        <v>52</v>
      </c>
      <c r="C1143" s="23" t="s">
        <v>52</v>
      </c>
      <c r="D1143" s="24"/>
      <c r="E1143" s="26"/>
      <c r="F1143" s="29">
        <f>TRUNC(SUMIF(N1137:N1142, N1136, F1137:F1142),0)</f>
        <v>0</v>
      </c>
      <c r="G1143" s="26"/>
      <c r="H1143" s="29">
        <f>TRUNC(SUMIF(N1137:N1142, N1136, H1137:H1142),0)</f>
        <v>0</v>
      </c>
      <c r="I1143" s="26"/>
      <c r="J1143" s="29">
        <f>TRUNC(SUMIF(N1137:N1142, N1136, J1137:J1142),0)</f>
        <v>0</v>
      </c>
      <c r="K1143" s="26"/>
      <c r="L1143" s="29">
        <f>F1143+H1143+J1143</f>
        <v>0</v>
      </c>
      <c r="M1143" s="23" t="s">
        <v>52</v>
      </c>
      <c r="N1143" s="2" t="s">
        <v>97</v>
      </c>
      <c r="O1143" s="2" t="s">
        <v>97</v>
      </c>
      <c r="P1143" s="2" t="s">
        <v>52</v>
      </c>
      <c r="Q1143" s="2" t="s">
        <v>52</v>
      </c>
      <c r="R1143" s="2" t="s">
        <v>52</v>
      </c>
      <c r="S1143" s="3"/>
      <c r="T1143" s="3"/>
      <c r="U1143" s="3"/>
      <c r="V1143" s="3"/>
      <c r="W1143" s="3"/>
      <c r="X1143" s="3"/>
      <c r="Y1143" s="3"/>
      <c r="Z1143" s="3"/>
      <c r="AA1143" s="3"/>
      <c r="AB1143" s="3"/>
      <c r="AC1143" s="3"/>
      <c r="AD1143" s="3"/>
      <c r="AE1143" s="3"/>
      <c r="AF1143" s="3"/>
      <c r="AG1143" s="3"/>
      <c r="AH1143" s="3"/>
      <c r="AI1143" s="3"/>
      <c r="AJ1143" s="3"/>
      <c r="AK1143" s="3"/>
      <c r="AL1143" s="3"/>
      <c r="AM1143" s="3"/>
      <c r="AN1143" s="3"/>
      <c r="AO1143" s="3"/>
      <c r="AP1143" s="3"/>
      <c r="AQ1143" s="3"/>
      <c r="AR1143" s="3"/>
      <c r="AS1143" s="3"/>
      <c r="AT1143" s="3"/>
      <c r="AU1143" s="3"/>
      <c r="AV1143" s="2" t="s">
        <v>52</v>
      </c>
      <c r="AW1143" s="2" t="s">
        <v>52</v>
      </c>
      <c r="AX1143" s="2" t="s">
        <v>52</v>
      </c>
      <c r="AY1143" s="2" t="s">
        <v>52</v>
      </c>
      <c r="AZ1143" s="2" t="s">
        <v>52</v>
      </c>
    </row>
    <row r="1144" spans="1:52" ht="30" customHeight="1" x14ac:dyDescent="0.3">
      <c r="A1144" s="24"/>
      <c r="B1144" s="24"/>
      <c r="C1144" s="24"/>
      <c r="D1144" s="24"/>
      <c r="E1144" s="26"/>
      <c r="F1144" s="29"/>
      <c r="G1144" s="26"/>
      <c r="H1144" s="29"/>
      <c r="I1144" s="26"/>
      <c r="J1144" s="29"/>
      <c r="K1144" s="26"/>
      <c r="L1144" s="29"/>
      <c r="M1144" s="24"/>
    </row>
    <row r="1145" spans="1:52" ht="30" customHeight="1" x14ac:dyDescent="0.3">
      <c r="A1145" s="20" t="s">
        <v>2527</v>
      </c>
      <c r="B1145" s="21"/>
      <c r="C1145" s="21"/>
      <c r="D1145" s="21"/>
      <c r="E1145" s="25"/>
      <c r="F1145" s="28"/>
      <c r="G1145" s="25"/>
      <c r="H1145" s="28"/>
      <c r="I1145" s="25"/>
      <c r="J1145" s="28"/>
      <c r="K1145" s="25"/>
      <c r="L1145" s="28"/>
      <c r="M1145" s="22"/>
      <c r="N1145" s="1" t="s">
        <v>2528</v>
      </c>
    </row>
    <row r="1146" spans="1:52" ht="30" customHeight="1" x14ac:dyDescent="0.3">
      <c r="A1146" s="23" t="s">
        <v>2529</v>
      </c>
      <c r="B1146" s="23" t="s">
        <v>2530</v>
      </c>
      <c r="C1146" s="23" t="s">
        <v>82</v>
      </c>
      <c r="D1146" s="24">
        <v>0.29670000000000002</v>
      </c>
      <c r="E1146" s="26">
        <f>단가대비표!O6</f>
        <v>0</v>
      </c>
      <c r="F1146" s="29">
        <f>TRUNC(E1146*D1146,1)</f>
        <v>0</v>
      </c>
      <c r="G1146" s="26">
        <f>단가대비표!P6</f>
        <v>0</v>
      </c>
      <c r="H1146" s="29">
        <f>TRUNC(G1146*D1146,1)</f>
        <v>0</v>
      </c>
      <c r="I1146" s="26">
        <f>단가대비표!V6</f>
        <v>0</v>
      </c>
      <c r="J1146" s="29">
        <f>TRUNC(I1146*D1146,1)</f>
        <v>0</v>
      </c>
      <c r="K1146" s="26">
        <f t="shared" ref="K1146:L1149" si="182">TRUNC(E1146+G1146+I1146,1)</f>
        <v>0</v>
      </c>
      <c r="L1146" s="29">
        <f t="shared" si="182"/>
        <v>0</v>
      </c>
      <c r="M1146" s="23" t="s">
        <v>2534</v>
      </c>
      <c r="N1146" s="2" t="s">
        <v>2528</v>
      </c>
      <c r="O1146" s="2" t="s">
        <v>2535</v>
      </c>
      <c r="P1146" s="2" t="s">
        <v>66</v>
      </c>
      <c r="Q1146" s="2" t="s">
        <v>66</v>
      </c>
      <c r="R1146" s="2" t="s">
        <v>65</v>
      </c>
      <c r="S1146" s="3"/>
      <c r="T1146" s="3"/>
      <c r="U1146" s="3"/>
      <c r="V1146" s="3"/>
      <c r="W1146" s="3"/>
      <c r="X1146" s="3"/>
      <c r="Y1146" s="3"/>
      <c r="Z1146" s="3"/>
      <c r="AA1146" s="3"/>
      <c r="AB1146" s="3"/>
      <c r="AC1146" s="3"/>
      <c r="AD1146" s="3"/>
      <c r="AE1146" s="3"/>
      <c r="AF1146" s="3"/>
      <c r="AG1146" s="3"/>
      <c r="AH1146" s="3"/>
      <c r="AI1146" s="3"/>
      <c r="AJ1146" s="3"/>
      <c r="AK1146" s="3"/>
      <c r="AL1146" s="3"/>
      <c r="AM1146" s="3"/>
      <c r="AN1146" s="3"/>
      <c r="AO1146" s="3"/>
      <c r="AP1146" s="3"/>
      <c r="AQ1146" s="3"/>
      <c r="AR1146" s="3"/>
      <c r="AS1146" s="3"/>
      <c r="AT1146" s="3"/>
      <c r="AU1146" s="3"/>
      <c r="AV1146" s="2" t="s">
        <v>52</v>
      </c>
      <c r="AW1146" s="2" t="s">
        <v>2536</v>
      </c>
      <c r="AX1146" s="2" t="s">
        <v>52</v>
      </c>
      <c r="AY1146" s="2" t="s">
        <v>52</v>
      </c>
      <c r="AZ1146" s="2" t="s">
        <v>52</v>
      </c>
    </row>
    <row r="1147" spans="1:52" ht="30" customHeight="1" x14ac:dyDescent="0.3">
      <c r="A1147" s="23" t="s">
        <v>2537</v>
      </c>
      <c r="B1147" s="23" t="s">
        <v>2538</v>
      </c>
      <c r="C1147" s="23" t="s">
        <v>1190</v>
      </c>
      <c r="D1147" s="24">
        <v>5</v>
      </c>
      <c r="E1147" s="26">
        <f>단가대비표!O21</f>
        <v>0</v>
      </c>
      <c r="F1147" s="29">
        <f>TRUNC(E1147*D1147,1)</f>
        <v>0</v>
      </c>
      <c r="G1147" s="26">
        <f>단가대비표!P21</f>
        <v>0</v>
      </c>
      <c r="H1147" s="29">
        <f>TRUNC(G1147*D1147,1)</f>
        <v>0</v>
      </c>
      <c r="I1147" s="26">
        <f>단가대비표!V21</f>
        <v>0</v>
      </c>
      <c r="J1147" s="29">
        <f>TRUNC(I1147*D1147,1)</f>
        <v>0</v>
      </c>
      <c r="K1147" s="26">
        <f t="shared" si="182"/>
        <v>0</v>
      </c>
      <c r="L1147" s="29">
        <f t="shared" si="182"/>
        <v>0</v>
      </c>
      <c r="M1147" s="23" t="s">
        <v>2539</v>
      </c>
      <c r="N1147" s="2" t="s">
        <v>2528</v>
      </c>
      <c r="O1147" s="2" t="s">
        <v>2540</v>
      </c>
      <c r="P1147" s="2" t="s">
        <v>66</v>
      </c>
      <c r="Q1147" s="2" t="s">
        <v>66</v>
      </c>
      <c r="R1147" s="2" t="s">
        <v>65</v>
      </c>
      <c r="S1147" s="3"/>
      <c r="T1147" s="3"/>
      <c r="U1147" s="3"/>
      <c r="V1147" s="3">
        <v>1</v>
      </c>
      <c r="W1147" s="3"/>
      <c r="X1147" s="3"/>
      <c r="Y1147" s="3"/>
      <c r="Z1147" s="3"/>
      <c r="AA1147" s="3"/>
      <c r="AB1147" s="3"/>
      <c r="AC1147" s="3"/>
      <c r="AD1147" s="3"/>
      <c r="AE1147" s="3"/>
      <c r="AF1147" s="3"/>
      <c r="AG1147" s="3"/>
      <c r="AH1147" s="3"/>
      <c r="AI1147" s="3"/>
      <c r="AJ1147" s="3"/>
      <c r="AK1147" s="3"/>
      <c r="AL1147" s="3"/>
      <c r="AM1147" s="3"/>
      <c r="AN1147" s="3"/>
      <c r="AO1147" s="3"/>
      <c r="AP1147" s="3"/>
      <c r="AQ1147" s="3"/>
      <c r="AR1147" s="3"/>
      <c r="AS1147" s="3"/>
      <c r="AT1147" s="3"/>
      <c r="AU1147" s="3"/>
      <c r="AV1147" s="2" t="s">
        <v>52</v>
      </c>
      <c r="AW1147" s="2" t="s">
        <v>2541</v>
      </c>
      <c r="AX1147" s="2" t="s">
        <v>52</v>
      </c>
      <c r="AY1147" s="2" t="s">
        <v>52</v>
      </c>
      <c r="AZ1147" s="2" t="s">
        <v>52</v>
      </c>
    </row>
    <row r="1148" spans="1:52" ht="30" customHeight="1" x14ac:dyDescent="0.3">
      <c r="A1148" s="23" t="s">
        <v>1394</v>
      </c>
      <c r="B1148" s="23" t="s">
        <v>2542</v>
      </c>
      <c r="C1148" s="23" t="s">
        <v>949</v>
      </c>
      <c r="D1148" s="24">
        <v>1</v>
      </c>
      <c r="E1148" s="26">
        <f>TRUNC(SUMIF(V1146:V1149, RIGHTB(O1148, 1), F1146:F1149)*U1148, 2)</f>
        <v>0</v>
      </c>
      <c r="F1148" s="29">
        <f>TRUNC(E1148*D1148,1)</f>
        <v>0</v>
      </c>
      <c r="G1148" s="26">
        <v>0</v>
      </c>
      <c r="H1148" s="29">
        <f>TRUNC(G1148*D1148,1)</f>
        <v>0</v>
      </c>
      <c r="I1148" s="26">
        <v>0</v>
      </c>
      <c r="J1148" s="29">
        <f>TRUNC(I1148*D1148,1)</f>
        <v>0</v>
      </c>
      <c r="K1148" s="26">
        <f t="shared" si="182"/>
        <v>0</v>
      </c>
      <c r="L1148" s="29">
        <f t="shared" si="182"/>
        <v>0</v>
      </c>
      <c r="M1148" s="23" t="s">
        <v>52</v>
      </c>
      <c r="N1148" s="2" t="s">
        <v>2528</v>
      </c>
      <c r="O1148" s="2" t="s">
        <v>1360</v>
      </c>
      <c r="P1148" s="2" t="s">
        <v>66</v>
      </c>
      <c r="Q1148" s="2" t="s">
        <v>66</v>
      </c>
      <c r="R1148" s="2" t="s">
        <v>66</v>
      </c>
      <c r="S1148" s="3">
        <v>0</v>
      </c>
      <c r="T1148" s="3">
        <v>0</v>
      </c>
      <c r="U1148" s="3">
        <v>0.38</v>
      </c>
      <c r="V1148" s="3"/>
      <c r="W1148" s="3"/>
      <c r="X1148" s="3"/>
      <c r="Y1148" s="3"/>
      <c r="Z1148" s="3"/>
      <c r="AA1148" s="3"/>
      <c r="AB1148" s="3"/>
      <c r="AC1148" s="3"/>
      <c r="AD1148" s="3"/>
      <c r="AE1148" s="3"/>
      <c r="AF1148" s="3"/>
      <c r="AG1148" s="3"/>
      <c r="AH1148" s="3"/>
      <c r="AI1148" s="3"/>
      <c r="AJ1148" s="3"/>
      <c r="AK1148" s="3"/>
      <c r="AL1148" s="3"/>
      <c r="AM1148" s="3"/>
      <c r="AN1148" s="3"/>
      <c r="AO1148" s="3"/>
      <c r="AP1148" s="3"/>
      <c r="AQ1148" s="3"/>
      <c r="AR1148" s="3"/>
      <c r="AS1148" s="3"/>
      <c r="AT1148" s="3"/>
      <c r="AU1148" s="3"/>
      <c r="AV1148" s="2" t="s">
        <v>52</v>
      </c>
      <c r="AW1148" s="2" t="s">
        <v>2543</v>
      </c>
      <c r="AX1148" s="2" t="s">
        <v>52</v>
      </c>
      <c r="AY1148" s="2" t="s">
        <v>52</v>
      </c>
      <c r="AZ1148" s="2" t="s">
        <v>52</v>
      </c>
    </row>
    <row r="1149" spans="1:52" ht="30" customHeight="1" x14ac:dyDescent="0.3">
      <c r="A1149" s="23" t="s">
        <v>2544</v>
      </c>
      <c r="B1149" s="23" t="s">
        <v>987</v>
      </c>
      <c r="C1149" s="23" t="s">
        <v>988</v>
      </c>
      <c r="D1149" s="24">
        <v>1</v>
      </c>
      <c r="E1149" s="26">
        <f>TRUNC(단가대비표!O162*1/8*16/12*25/20, 1)</f>
        <v>0</v>
      </c>
      <c r="F1149" s="29">
        <f>TRUNC(E1149*D1149,1)</f>
        <v>0</v>
      </c>
      <c r="G1149" s="26">
        <f>TRUNC(단가대비표!P162*1/8*16/12*25/20, 1)</f>
        <v>0</v>
      </c>
      <c r="H1149" s="29">
        <f>TRUNC(G1149*D1149,1)</f>
        <v>0</v>
      </c>
      <c r="I1149" s="26">
        <f>TRUNC(단가대비표!V162*1/8*16/12*25/20, 1)</f>
        <v>0</v>
      </c>
      <c r="J1149" s="29">
        <f>TRUNC(I1149*D1149,1)</f>
        <v>0</v>
      </c>
      <c r="K1149" s="26">
        <f t="shared" si="182"/>
        <v>0</v>
      </c>
      <c r="L1149" s="29">
        <f t="shared" si="182"/>
        <v>0</v>
      </c>
      <c r="M1149" s="23" t="s">
        <v>2545</v>
      </c>
      <c r="N1149" s="2" t="s">
        <v>2528</v>
      </c>
      <c r="O1149" s="2" t="s">
        <v>2546</v>
      </c>
      <c r="P1149" s="2" t="s">
        <v>66</v>
      </c>
      <c r="Q1149" s="2" t="s">
        <v>66</v>
      </c>
      <c r="R1149" s="2" t="s">
        <v>65</v>
      </c>
      <c r="S1149" s="3"/>
      <c r="T1149" s="3"/>
      <c r="U1149" s="3"/>
      <c r="V1149" s="3"/>
      <c r="W1149" s="3"/>
      <c r="X1149" s="3"/>
      <c r="Y1149" s="3"/>
      <c r="Z1149" s="3"/>
      <c r="AA1149" s="3"/>
      <c r="AB1149" s="3"/>
      <c r="AC1149" s="3"/>
      <c r="AD1149" s="3"/>
      <c r="AE1149" s="3"/>
      <c r="AF1149" s="3"/>
      <c r="AG1149" s="3"/>
      <c r="AH1149" s="3"/>
      <c r="AI1149" s="3"/>
      <c r="AJ1149" s="3"/>
      <c r="AK1149" s="3"/>
      <c r="AL1149" s="3"/>
      <c r="AM1149" s="3"/>
      <c r="AN1149" s="3"/>
      <c r="AO1149" s="3"/>
      <c r="AP1149" s="3"/>
      <c r="AQ1149" s="3"/>
      <c r="AR1149" s="3"/>
      <c r="AS1149" s="3"/>
      <c r="AT1149" s="3"/>
      <c r="AU1149" s="3"/>
      <c r="AV1149" s="2" t="s">
        <v>52</v>
      </c>
      <c r="AW1149" s="2" t="s">
        <v>2547</v>
      </c>
      <c r="AX1149" s="2" t="s">
        <v>65</v>
      </c>
      <c r="AY1149" s="2" t="s">
        <v>52</v>
      </c>
      <c r="AZ1149" s="2" t="s">
        <v>52</v>
      </c>
    </row>
    <row r="1150" spans="1:52" ht="30" customHeight="1" x14ac:dyDescent="0.3">
      <c r="A1150" s="23" t="s">
        <v>979</v>
      </c>
      <c r="B1150" s="23" t="s">
        <v>52</v>
      </c>
      <c r="C1150" s="23" t="s">
        <v>52</v>
      </c>
      <c r="D1150" s="24"/>
      <c r="E1150" s="26"/>
      <c r="F1150" s="29">
        <f>TRUNC(SUMIF(N1146:N1149, N1145, F1146:F1149),0)</f>
        <v>0</v>
      </c>
      <c r="G1150" s="26"/>
      <c r="H1150" s="29">
        <f>TRUNC(SUMIF(N1146:N1149, N1145, H1146:H1149),0)</f>
        <v>0</v>
      </c>
      <c r="I1150" s="26"/>
      <c r="J1150" s="29">
        <f>TRUNC(SUMIF(N1146:N1149, N1145, J1146:J1149),0)</f>
        <v>0</v>
      </c>
      <c r="K1150" s="26"/>
      <c r="L1150" s="29">
        <f>F1150+H1150+J1150</f>
        <v>0</v>
      </c>
      <c r="M1150" s="23" t="s">
        <v>52</v>
      </c>
      <c r="N1150" s="2" t="s">
        <v>97</v>
      </c>
      <c r="O1150" s="2" t="s">
        <v>97</v>
      </c>
      <c r="P1150" s="2" t="s">
        <v>52</v>
      </c>
      <c r="Q1150" s="2" t="s">
        <v>52</v>
      </c>
      <c r="R1150" s="2" t="s">
        <v>52</v>
      </c>
      <c r="S1150" s="3"/>
      <c r="T1150" s="3"/>
      <c r="U1150" s="3"/>
      <c r="V1150" s="3"/>
      <c r="W1150" s="3"/>
      <c r="X1150" s="3"/>
      <c r="Y1150" s="3"/>
      <c r="Z1150" s="3"/>
      <c r="AA1150" s="3"/>
      <c r="AB1150" s="3"/>
      <c r="AC1150" s="3"/>
      <c r="AD1150" s="3"/>
      <c r="AE1150" s="3"/>
      <c r="AF1150" s="3"/>
      <c r="AG1150" s="3"/>
      <c r="AH1150" s="3"/>
      <c r="AI1150" s="3"/>
      <c r="AJ1150" s="3"/>
      <c r="AK1150" s="3"/>
      <c r="AL1150" s="3"/>
      <c r="AM1150" s="3"/>
      <c r="AN1150" s="3"/>
      <c r="AO1150" s="3"/>
      <c r="AP1150" s="3"/>
      <c r="AQ1150" s="3"/>
      <c r="AR1150" s="3"/>
      <c r="AS1150" s="3"/>
      <c r="AT1150" s="3"/>
      <c r="AU1150" s="3"/>
      <c r="AV1150" s="2" t="s">
        <v>52</v>
      </c>
      <c r="AW1150" s="2" t="s">
        <v>52</v>
      </c>
      <c r="AX1150" s="2" t="s">
        <v>52</v>
      </c>
      <c r="AY1150" s="2" t="s">
        <v>52</v>
      </c>
      <c r="AZ1150" s="2" t="s">
        <v>52</v>
      </c>
    </row>
    <row r="1151" spans="1:52" ht="30" customHeight="1" x14ac:dyDescent="0.3">
      <c r="A1151" s="24"/>
      <c r="B1151" s="24"/>
      <c r="C1151" s="24"/>
      <c r="D1151" s="24"/>
      <c r="E1151" s="26"/>
      <c r="F1151" s="29"/>
      <c r="G1151" s="26"/>
      <c r="H1151" s="29"/>
      <c r="I1151" s="26"/>
      <c r="J1151" s="29"/>
      <c r="K1151" s="26"/>
      <c r="L1151" s="29"/>
      <c r="M1151" s="24"/>
    </row>
    <row r="1152" spans="1:52" ht="30" customHeight="1" x14ac:dyDescent="0.3">
      <c r="A1152" s="20" t="s">
        <v>2548</v>
      </c>
      <c r="B1152" s="21"/>
      <c r="C1152" s="21"/>
      <c r="D1152" s="21"/>
      <c r="E1152" s="25"/>
      <c r="F1152" s="28"/>
      <c r="G1152" s="25"/>
      <c r="H1152" s="28"/>
      <c r="I1152" s="25"/>
      <c r="J1152" s="28"/>
      <c r="K1152" s="25"/>
      <c r="L1152" s="28"/>
      <c r="M1152" s="22"/>
      <c r="N1152" s="1" t="s">
        <v>2549</v>
      </c>
    </row>
    <row r="1153" spans="1:52" ht="30" customHeight="1" x14ac:dyDescent="0.3">
      <c r="A1153" s="23" t="s">
        <v>2529</v>
      </c>
      <c r="B1153" s="23" t="s">
        <v>2550</v>
      </c>
      <c r="C1153" s="23" t="s">
        <v>82</v>
      </c>
      <c r="D1153" s="24">
        <v>0.29670000000000002</v>
      </c>
      <c r="E1153" s="26">
        <f>단가대비표!O5</f>
        <v>0</v>
      </c>
      <c r="F1153" s="29">
        <f>TRUNC(E1153*D1153,1)</f>
        <v>0</v>
      </c>
      <c r="G1153" s="26">
        <f>단가대비표!P5</f>
        <v>0</v>
      </c>
      <c r="H1153" s="29">
        <f>TRUNC(G1153*D1153,1)</f>
        <v>0</v>
      </c>
      <c r="I1153" s="26">
        <f>단가대비표!V5</f>
        <v>0</v>
      </c>
      <c r="J1153" s="29">
        <f>TRUNC(I1153*D1153,1)</f>
        <v>0</v>
      </c>
      <c r="K1153" s="26">
        <f t="shared" ref="K1153:L1156" si="183">TRUNC(E1153+G1153+I1153,1)</f>
        <v>0</v>
      </c>
      <c r="L1153" s="29">
        <f t="shared" si="183"/>
        <v>0</v>
      </c>
      <c r="M1153" s="23" t="s">
        <v>2552</v>
      </c>
      <c r="N1153" s="2" t="s">
        <v>2549</v>
      </c>
      <c r="O1153" s="2" t="s">
        <v>2553</v>
      </c>
      <c r="P1153" s="2" t="s">
        <v>66</v>
      </c>
      <c r="Q1153" s="2" t="s">
        <v>66</v>
      </c>
      <c r="R1153" s="2" t="s">
        <v>65</v>
      </c>
      <c r="S1153" s="3"/>
      <c r="T1153" s="3"/>
      <c r="U1153" s="3"/>
      <c r="V1153" s="3"/>
      <c r="W1153" s="3"/>
      <c r="X1153" s="3"/>
      <c r="Y1153" s="3"/>
      <c r="Z1153" s="3"/>
      <c r="AA1153" s="3"/>
      <c r="AB1153" s="3"/>
      <c r="AC1153" s="3"/>
      <c r="AD1153" s="3"/>
      <c r="AE1153" s="3"/>
      <c r="AF1153" s="3"/>
      <c r="AG1153" s="3"/>
      <c r="AH1153" s="3"/>
      <c r="AI1153" s="3"/>
      <c r="AJ1153" s="3"/>
      <c r="AK1153" s="3"/>
      <c r="AL1153" s="3"/>
      <c r="AM1153" s="3"/>
      <c r="AN1153" s="3"/>
      <c r="AO1153" s="3"/>
      <c r="AP1153" s="3"/>
      <c r="AQ1153" s="3"/>
      <c r="AR1153" s="3"/>
      <c r="AS1153" s="3"/>
      <c r="AT1153" s="3"/>
      <c r="AU1153" s="3"/>
      <c r="AV1153" s="2" t="s">
        <v>52</v>
      </c>
      <c r="AW1153" s="2" t="s">
        <v>2554</v>
      </c>
      <c r="AX1153" s="2" t="s">
        <v>52</v>
      </c>
      <c r="AY1153" s="2" t="s">
        <v>52</v>
      </c>
      <c r="AZ1153" s="2" t="s">
        <v>52</v>
      </c>
    </row>
    <row r="1154" spans="1:52" ht="30" customHeight="1" x14ac:dyDescent="0.3">
      <c r="A1154" s="23" t="s">
        <v>2537</v>
      </c>
      <c r="B1154" s="23" t="s">
        <v>2538</v>
      </c>
      <c r="C1154" s="23" t="s">
        <v>1190</v>
      </c>
      <c r="D1154" s="24">
        <v>2.9</v>
      </c>
      <c r="E1154" s="26">
        <f>단가대비표!O21</f>
        <v>0</v>
      </c>
      <c r="F1154" s="29">
        <f>TRUNC(E1154*D1154,1)</f>
        <v>0</v>
      </c>
      <c r="G1154" s="26">
        <f>단가대비표!P21</f>
        <v>0</v>
      </c>
      <c r="H1154" s="29">
        <f>TRUNC(G1154*D1154,1)</f>
        <v>0</v>
      </c>
      <c r="I1154" s="26">
        <f>단가대비표!V21</f>
        <v>0</v>
      </c>
      <c r="J1154" s="29">
        <f>TRUNC(I1154*D1154,1)</f>
        <v>0</v>
      </c>
      <c r="K1154" s="26">
        <f t="shared" si="183"/>
        <v>0</v>
      </c>
      <c r="L1154" s="29">
        <f t="shared" si="183"/>
        <v>0</v>
      </c>
      <c r="M1154" s="23" t="s">
        <v>2539</v>
      </c>
      <c r="N1154" s="2" t="s">
        <v>2549</v>
      </c>
      <c r="O1154" s="2" t="s">
        <v>2540</v>
      </c>
      <c r="P1154" s="2" t="s">
        <v>66</v>
      </c>
      <c r="Q1154" s="2" t="s">
        <v>66</v>
      </c>
      <c r="R1154" s="2" t="s">
        <v>65</v>
      </c>
      <c r="S1154" s="3"/>
      <c r="T1154" s="3"/>
      <c r="U1154" s="3"/>
      <c r="V1154" s="3">
        <v>1</v>
      </c>
      <c r="W1154" s="3"/>
      <c r="X1154" s="3"/>
      <c r="Y1154" s="3"/>
      <c r="Z1154" s="3"/>
      <c r="AA1154" s="3"/>
      <c r="AB1154" s="3"/>
      <c r="AC1154" s="3"/>
      <c r="AD1154" s="3"/>
      <c r="AE1154" s="3"/>
      <c r="AF1154" s="3"/>
      <c r="AG1154" s="3"/>
      <c r="AH1154" s="3"/>
      <c r="AI1154" s="3"/>
      <c r="AJ1154" s="3"/>
      <c r="AK1154" s="3"/>
      <c r="AL1154" s="3"/>
      <c r="AM1154" s="3"/>
      <c r="AN1154" s="3"/>
      <c r="AO1154" s="3"/>
      <c r="AP1154" s="3"/>
      <c r="AQ1154" s="3"/>
      <c r="AR1154" s="3"/>
      <c r="AS1154" s="3"/>
      <c r="AT1154" s="3"/>
      <c r="AU1154" s="3"/>
      <c r="AV1154" s="2" t="s">
        <v>52</v>
      </c>
      <c r="AW1154" s="2" t="s">
        <v>2555</v>
      </c>
      <c r="AX1154" s="2" t="s">
        <v>52</v>
      </c>
      <c r="AY1154" s="2" t="s">
        <v>52</v>
      </c>
      <c r="AZ1154" s="2" t="s">
        <v>52</v>
      </c>
    </row>
    <row r="1155" spans="1:52" ht="30" customHeight="1" x14ac:dyDescent="0.3">
      <c r="A1155" s="23" t="s">
        <v>1394</v>
      </c>
      <c r="B1155" s="23" t="s">
        <v>2542</v>
      </c>
      <c r="C1155" s="23" t="s">
        <v>949</v>
      </c>
      <c r="D1155" s="24">
        <v>1</v>
      </c>
      <c r="E1155" s="26">
        <f>TRUNC(SUMIF(V1153:V1156, RIGHTB(O1155, 1), F1153:F1156)*U1155, 2)</f>
        <v>0</v>
      </c>
      <c r="F1155" s="29">
        <f>TRUNC(E1155*D1155,1)</f>
        <v>0</v>
      </c>
      <c r="G1155" s="26">
        <v>0</v>
      </c>
      <c r="H1155" s="29">
        <f>TRUNC(G1155*D1155,1)</f>
        <v>0</v>
      </c>
      <c r="I1155" s="26">
        <v>0</v>
      </c>
      <c r="J1155" s="29">
        <f>TRUNC(I1155*D1155,1)</f>
        <v>0</v>
      </c>
      <c r="K1155" s="26">
        <f t="shared" si="183"/>
        <v>0</v>
      </c>
      <c r="L1155" s="29">
        <f t="shared" si="183"/>
        <v>0</v>
      </c>
      <c r="M1155" s="23" t="s">
        <v>52</v>
      </c>
      <c r="N1155" s="2" t="s">
        <v>2549</v>
      </c>
      <c r="O1155" s="2" t="s">
        <v>1360</v>
      </c>
      <c r="P1155" s="2" t="s">
        <v>66</v>
      </c>
      <c r="Q1155" s="2" t="s">
        <v>66</v>
      </c>
      <c r="R1155" s="2" t="s">
        <v>66</v>
      </c>
      <c r="S1155" s="3">
        <v>0</v>
      </c>
      <c r="T1155" s="3">
        <v>0</v>
      </c>
      <c r="U1155" s="3">
        <v>0.38</v>
      </c>
      <c r="V1155" s="3"/>
      <c r="W1155" s="3"/>
      <c r="X1155" s="3"/>
      <c r="Y1155" s="3"/>
      <c r="Z1155" s="3"/>
      <c r="AA1155" s="3"/>
      <c r="AB1155" s="3"/>
      <c r="AC1155" s="3"/>
      <c r="AD1155" s="3"/>
      <c r="AE1155" s="3"/>
      <c r="AF1155" s="3"/>
      <c r="AG1155" s="3"/>
      <c r="AH1155" s="3"/>
      <c r="AI1155" s="3"/>
      <c r="AJ1155" s="3"/>
      <c r="AK1155" s="3"/>
      <c r="AL1155" s="3"/>
      <c r="AM1155" s="3"/>
      <c r="AN1155" s="3"/>
      <c r="AO1155" s="3"/>
      <c r="AP1155" s="3"/>
      <c r="AQ1155" s="3"/>
      <c r="AR1155" s="3"/>
      <c r="AS1155" s="3"/>
      <c r="AT1155" s="3"/>
      <c r="AU1155" s="3"/>
      <c r="AV1155" s="2" t="s">
        <v>52</v>
      </c>
      <c r="AW1155" s="2" t="s">
        <v>2556</v>
      </c>
      <c r="AX1155" s="2" t="s">
        <v>52</v>
      </c>
      <c r="AY1155" s="2" t="s">
        <v>52</v>
      </c>
      <c r="AZ1155" s="2" t="s">
        <v>52</v>
      </c>
    </row>
    <row r="1156" spans="1:52" ht="30" customHeight="1" x14ac:dyDescent="0.3">
      <c r="A1156" s="23" t="s">
        <v>2544</v>
      </c>
      <c r="B1156" s="23" t="s">
        <v>987</v>
      </c>
      <c r="C1156" s="23" t="s">
        <v>988</v>
      </c>
      <c r="D1156" s="24">
        <v>1</v>
      </c>
      <c r="E1156" s="26">
        <f>TRUNC(단가대비표!O162*1/8*16/12*25/20, 1)</f>
        <v>0</v>
      </c>
      <c r="F1156" s="29">
        <f>TRUNC(E1156*D1156,1)</f>
        <v>0</v>
      </c>
      <c r="G1156" s="26">
        <f>TRUNC(단가대비표!P162*1/8*16/12*25/20, 1)</f>
        <v>0</v>
      </c>
      <c r="H1156" s="29">
        <f>TRUNC(G1156*D1156,1)</f>
        <v>0</v>
      </c>
      <c r="I1156" s="26">
        <f>TRUNC(단가대비표!V162*1/8*16/12*25/20, 1)</f>
        <v>0</v>
      </c>
      <c r="J1156" s="29">
        <f>TRUNC(I1156*D1156,1)</f>
        <v>0</v>
      </c>
      <c r="K1156" s="26">
        <f t="shared" si="183"/>
        <v>0</v>
      </c>
      <c r="L1156" s="29">
        <f t="shared" si="183"/>
        <v>0</v>
      </c>
      <c r="M1156" s="23" t="s">
        <v>2545</v>
      </c>
      <c r="N1156" s="2" t="s">
        <v>2549</v>
      </c>
      <c r="O1156" s="2" t="s">
        <v>2546</v>
      </c>
      <c r="P1156" s="2" t="s">
        <v>66</v>
      </c>
      <c r="Q1156" s="2" t="s">
        <v>66</v>
      </c>
      <c r="R1156" s="2" t="s">
        <v>65</v>
      </c>
      <c r="S1156" s="3"/>
      <c r="T1156" s="3"/>
      <c r="U1156" s="3"/>
      <c r="V1156" s="3"/>
      <c r="W1156" s="3"/>
      <c r="X1156" s="3"/>
      <c r="Y1156" s="3"/>
      <c r="Z1156" s="3"/>
      <c r="AA1156" s="3"/>
      <c r="AB1156" s="3"/>
      <c r="AC1156" s="3"/>
      <c r="AD1156" s="3"/>
      <c r="AE1156" s="3"/>
      <c r="AF1156" s="3"/>
      <c r="AG1156" s="3"/>
      <c r="AH1156" s="3"/>
      <c r="AI1156" s="3"/>
      <c r="AJ1156" s="3"/>
      <c r="AK1156" s="3"/>
      <c r="AL1156" s="3"/>
      <c r="AM1156" s="3"/>
      <c r="AN1156" s="3"/>
      <c r="AO1156" s="3"/>
      <c r="AP1156" s="3"/>
      <c r="AQ1156" s="3"/>
      <c r="AR1156" s="3"/>
      <c r="AS1156" s="3"/>
      <c r="AT1156" s="3"/>
      <c r="AU1156" s="3"/>
      <c r="AV1156" s="2" t="s">
        <v>52</v>
      </c>
      <c r="AW1156" s="2" t="s">
        <v>2557</v>
      </c>
      <c r="AX1156" s="2" t="s">
        <v>65</v>
      </c>
      <c r="AY1156" s="2" t="s">
        <v>52</v>
      </c>
      <c r="AZ1156" s="2" t="s">
        <v>52</v>
      </c>
    </row>
    <row r="1157" spans="1:52" ht="30" customHeight="1" x14ac:dyDescent="0.3">
      <c r="A1157" s="23" t="s">
        <v>979</v>
      </c>
      <c r="B1157" s="23" t="s">
        <v>52</v>
      </c>
      <c r="C1157" s="23" t="s">
        <v>52</v>
      </c>
      <c r="D1157" s="24"/>
      <c r="E1157" s="26"/>
      <c r="F1157" s="29">
        <f>TRUNC(SUMIF(N1153:N1156, N1152, F1153:F1156),0)</f>
        <v>0</v>
      </c>
      <c r="G1157" s="26"/>
      <c r="H1157" s="29">
        <f>TRUNC(SUMIF(N1153:N1156, N1152, H1153:H1156),0)</f>
        <v>0</v>
      </c>
      <c r="I1157" s="26"/>
      <c r="J1157" s="29">
        <f>TRUNC(SUMIF(N1153:N1156, N1152, J1153:J1156),0)</f>
        <v>0</v>
      </c>
      <c r="K1157" s="26"/>
      <c r="L1157" s="29">
        <f>F1157+H1157+J1157</f>
        <v>0</v>
      </c>
      <c r="M1157" s="23" t="s">
        <v>52</v>
      </c>
      <c r="N1157" s="2" t="s">
        <v>97</v>
      </c>
      <c r="O1157" s="2" t="s">
        <v>97</v>
      </c>
      <c r="P1157" s="2" t="s">
        <v>52</v>
      </c>
      <c r="Q1157" s="2" t="s">
        <v>52</v>
      </c>
      <c r="R1157" s="2" t="s">
        <v>52</v>
      </c>
      <c r="S1157" s="3"/>
      <c r="T1157" s="3"/>
      <c r="U1157" s="3"/>
      <c r="V1157" s="3"/>
      <c r="W1157" s="3"/>
      <c r="X1157" s="3"/>
      <c r="Y1157" s="3"/>
      <c r="Z1157" s="3"/>
      <c r="AA1157" s="3"/>
      <c r="AB1157" s="3"/>
      <c r="AC1157" s="3"/>
      <c r="AD1157" s="3"/>
      <c r="AE1157" s="3"/>
      <c r="AF1157" s="3"/>
      <c r="AG1157" s="3"/>
      <c r="AH1157" s="3"/>
      <c r="AI1157" s="3"/>
      <c r="AJ1157" s="3"/>
      <c r="AK1157" s="3"/>
      <c r="AL1157" s="3"/>
      <c r="AM1157" s="3"/>
      <c r="AN1157" s="3"/>
      <c r="AO1157" s="3"/>
      <c r="AP1157" s="3"/>
      <c r="AQ1157" s="3"/>
      <c r="AR1157" s="3"/>
      <c r="AS1157" s="3"/>
      <c r="AT1157" s="3"/>
      <c r="AU1157" s="3"/>
      <c r="AV1157" s="2" t="s">
        <v>52</v>
      </c>
      <c r="AW1157" s="2" t="s">
        <v>52</v>
      </c>
      <c r="AX1157" s="2" t="s">
        <v>52</v>
      </c>
      <c r="AY1157" s="2" t="s">
        <v>52</v>
      </c>
      <c r="AZ1157" s="2" t="s">
        <v>52</v>
      </c>
    </row>
    <row r="1158" spans="1:52" ht="30" customHeight="1" x14ac:dyDescent="0.3">
      <c r="A1158" s="24"/>
      <c r="B1158" s="24"/>
      <c r="C1158" s="24"/>
      <c r="D1158" s="24"/>
      <c r="E1158" s="26"/>
      <c r="F1158" s="29"/>
      <c r="G1158" s="26"/>
      <c r="H1158" s="29"/>
      <c r="I1158" s="26"/>
      <c r="J1158" s="29"/>
      <c r="K1158" s="26"/>
      <c r="L1158" s="29"/>
      <c r="M1158" s="24"/>
    </row>
    <row r="1159" spans="1:52" ht="30" customHeight="1" x14ac:dyDescent="0.3">
      <c r="A1159" s="20" t="s">
        <v>2558</v>
      </c>
      <c r="B1159" s="21"/>
      <c r="C1159" s="21"/>
      <c r="D1159" s="21"/>
      <c r="E1159" s="25"/>
      <c r="F1159" s="28"/>
      <c r="G1159" s="25"/>
      <c r="H1159" s="28"/>
      <c r="I1159" s="25"/>
      <c r="J1159" s="28"/>
      <c r="K1159" s="25"/>
      <c r="L1159" s="28"/>
      <c r="M1159" s="22"/>
      <c r="N1159" s="1" t="s">
        <v>1899</v>
      </c>
    </row>
    <row r="1160" spans="1:52" ht="30" customHeight="1" x14ac:dyDescent="0.3">
      <c r="A1160" s="23" t="s">
        <v>2559</v>
      </c>
      <c r="B1160" s="23" t="s">
        <v>52</v>
      </c>
      <c r="C1160" s="23" t="s">
        <v>62</v>
      </c>
      <c r="D1160" s="24">
        <v>1.05</v>
      </c>
      <c r="E1160" s="26">
        <f>단가대비표!O201</f>
        <v>0</v>
      </c>
      <c r="F1160" s="29">
        <f>TRUNC(E1160*D1160,1)</f>
        <v>0</v>
      </c>
      <c r="G1160" s="26">
        <f>단가대비표!P201</f>
        <v>0</v>
      </c>
      <c r="H1160" s="29">
        <f>TRUNC(G1160*D1160,1)</f>
        <v>0</v>
      </c>
      <c r="I1160" s="26">
        <f>단가대비표!V201</f>
        <v>0</v>
      </c>
      <c r="J1160" s="29">
        <f>TRUNC(I1160*D1160,1)</f>
        <v>0</v>
      </c>
      <c r="K1160" s="26">
        <f t="shared" ref="K1160:L1162" si="184">TRUNC(E1160+G1160+I1160,1)</f>
        <v>0</v>
      </c>
      <c r="L1160" s="29">
        <f t="shared" si="184"/>
        <v>0</v>
      </c>
      <c r="M1160" s="23" t="s">
        <v>2560</v>
      </c>
      <c r="N1160" s="2" t="s">
        <v>1899</v>
      </c>
      <c r="O1160" s="2" t="s">
        <v>2561</v>
      </c>
      <c r="P1160" s="2" t="s">
        <v>66</v>
      </c>
      <c r="Q1160" s="2" t="s">
        <v>66</v>
      </c>
      <c r="R1160" s="2" t="s">
        <v>65</v>
      </c>
      <c r="S1160" s="3"/>
      <c r="T1160" s="3"/>
      <c r="U1160" s="3"/>
      <c r="V1160" s="3">
        <v>1</v>
      </c>
      <c r="W1160" s="3"/>
      <c r="X1160" s="3"/>
      <c r="Y1160" s="3"/>
      <c r="Z1160" s="3"/>
      <c r="AA1160" s="3"/>
      <c r="AB1160" s="3"/>
      <c r="AC1160" s="3"/>
      <c r="AD1160" s="3"/>
      <c r="AE1160" s="3"/>
      <c r="AF1160" s="3"/>
      <c r="AG1160" s="3"/>
      <c r="AH1160" s="3"/>
      <c r="AI1160" s="3"/>
      <c r="AJ1160" s="3"/>
      <c r="AK1160" s="3"/>
      <c r="AL1160" s="3"/>
      <c r="AM1160" s="3"/>
      <c r="AN1160" s="3"/>
      <c r="AO1160" s="3"/>
      <c r="AP1160" s="3"/>
      <c r="AQ1160" s="3"/>
      <c r="AR1160" s="3"/>
      <c r="AS1160" s="3"/>
      <c r="AT1160" s="3"/>
      <c r="AU1160" s="3"/>
      <c r="AV1160" s="2" t="s">
        <v>52</v>
      </c>
      <c r="AW1160" s="2" t="s">
        <v>2562</v>
      </c>
      <c r="AX1160" s="2" t="s">
        <v>52</v>
      </c>
      <c r="AY1160" s="2" t="s">
        <v>52</v>
      </c>
      <c r="AZ1160" s="2" t="s">
        <v>52</v>
      </c>
    </row>
    <row r="1161" spans="1:52" ht="30" customHeight="1" x14ac:dyDescent="0.3">
      <c r="A1161" s="23" t="s">
        <v>1394</v>
      </c>
      <c r="B1161" s="23" t="s">
        <v>2563</v>
      </c>
      <c r="C1161" s="23" t="s">
        <v>949</v>
      </c>
      <c r="D1161" s="24">
        <v>1</v>
      </c>
      <c r="E1161" s="26">
        <f>TRUNC(SUMIF(V1160:V1162, RIGHTB(O1161, 1), F1160:F1162)*U1161, 2)</f>
        <v>0</v>
      </c>
      <c r="F1161" s="29">
        <f>TRUNC(E1161*D1161,1)</f>
        <v>0</v>
      </c>
      <c r="G1161" s="26">
        <v>0</v>
      </c>
      <c r="H1161" s="29">
        <f>TRUNC(G1161*D1161,1)</f>
        <v>0</v>
      </c>
      <c r="I1161" s="26">
        <v>0</v>
      </c>
      <c r="J1161" s="29">
        <f>TRUNC(I1161*D1161,1)</f>
        <v>0</v>
      </c>
      <c r="K1161" s="26">
        <f t="shared" si="184"/>
        <v>0</v>
      </c>
      <c r="L1161" s="29">
        <f t="shared" si="184"/>
        <v>0</v>
      </c>
      <c r="M1161" s="23" t="s">
        <v>52</v>
      </c>
      <c r="N1161" s="2" t="s">
        <v>1899</v>
      </c>
      <c r="O1161" s="2" t="s">
        <v>1360</v>
      </c>
      <c r="P1161" s="2" t="s">
        <v>66</v>
      </c>
      <c r="Q1161" s="2" t="s">
        <v>66</v>
      </c>
      <c r="R1161" s="2" t="s">
        <v>66</v>
      </c>
      <c r="S1161" s="3">
        <v>0</v>
      </c>
      <c r="T1161" s="3">
        <v>0</v>
      </c>
      <c r="U1161" s="3">
        <v>0.05</v>
      </c>
      <c r="V1161" s="3"/>
      <c r="W1161" s="3"/>
      <c r="X1161" s="3"/>
      <c r="Y1161" s="3"/>
      <c r="Z1161" s="3"/>
      <c r="AA1161" s="3"/>
      <c r="AB1161" s="3"/>
      <c r="AC1161" s="3"/>
      <c r="AD1161" s="3"/>
      <c r="AE1161" s="3"/>
      <c r="AF1161" s="3"/>
      <c r="AG1161" s="3"/>
      <c r="AH1161" s="3"/>
      <c r="AI1161" s="3"/>
      <c r="AJ1161" s="3"/>
      <c r="AK1161" s="3"/>
      <c r="AL1161" s="3"/>
      <c r="AM1161" s="3"/>
      <c r="AN1161" s="3"/>
      <c r="AO1161" s="3"/>
      <c r="AP1161" s="3"/>
      <c r="AQ1161" s="3"/>
      <c r="AR1161" s="3"/>
      <c r="AS1161" s="3"/>
      <c r="AT1161" s="3"/>
      <c r="AU1161" s="3"/>
      <c r="AV1161" s="2" t="s">
        <v>52</v>
      </c>
      <c r="AW1161" s="2" t="s">
        <v>2564</v>
      </c>
      <c r="AX1161" s="2" t="s">
        <v>52</v>
      </c>
      <c r="AY1161" s="2" t="s">
        <v>52</v>
      </c>
      <c r="AZ1161" s="2" t="s">
        <v>52</v>
      </c>
    </row>
    <row r="1162" spans="1:52" ht="30" customHeight="1" x14ac:dyDescent="0.3">
      <c r="A1162" s="23" t="s">
        <v>992</v>
      </c>
      <c r="B1162" s="23" t="s">
        <v>987</v>
      </c>
      <c r="C1162" s="23" t="s">
        <v>988</v>
      </c>
      <c r="D1162" s="24">
        <v>0.1</v>
      </c>
      <c r="E1162" s="26">
        <f>단가대비표!O147</f>
        <v>0</v>
      </c>
      <c r="F1162" s="29">
        <f>TRUNC(E1162*D1162,1)</f>
        <v>0</v>
      </c>
      <c r="G1162" s="26">
        <f>단가대비표!P147</f>
        <v>0</v>
      </c>
      <c r="H1162" s="29">
        <f>TRUNC(G1162*D1162,1)</f>
        <v>0</v>
      </c>
      <c r="I1162" s="26">
        <f>단가대비표!V147</f>
        <v>0</v>
      </c>
      <c r="J1162" s="29">
        <f>TRUNC(I1162*D1162,1)</f>
        <v>0</v>
      </c>
      <c r="K1162" s="26">
        <f t="shared" si="184"/>
        <v>0</v>
      </c>
      <c r="L1162" s="29">
        <f t="shared" si="184"/>
        <v>0</v>
      </c>
      <c r="M1162" s="23" t="s">
        <v>993</v>
      </c>
      <c r="N1162" s="2" t="s">
        <v>1899</v>
      </c>
      <c r="O1162" s="2" t="s">
        <v>994</v>
      </c>
      <c r="P1162" s="2" t="s">
        <v>66</v>
      </c>
      <c r="Q1162" s="2" t="s">
        <v>66</v>
      </c>
      <c r="R1162" s="2" t="s">
        <v>65</v>
      </c>
      <c r="S1162" s="3"/>
      <c r="T1162" s="3"/>
      <c r="U1162" s="3"/>
      <c r="V1162" s="3"/>
      <c r="W1162" s="3"/>
      <c r="X1162" s="3"/>
      <c r="Y1162" s="3"/>
      <c r="Z1162" s="3"/>
      <c r="AA1162" s="3"/>
      <c r="AB1162" s="3"/>
      <c r="AC1162" s="3"/>
      <c r="AD1162" s="3"/>
      <c r="AE1162" s="3"/>
      <c r="AF1162" s="3"/>
      <c r="AG1162" s="3"/>
      <c r="AH1162" s="3"/>
      <c r="AI1162" s="3"/>
      <c r="AJ1162" s="3"/>
      <c r="AK1162" s="3"/>
      <c r="AL1162" s="3"/>
      <c r="AM1162" s="3"/>
      <c r="AN1162" s="3"/>
      <c r="AO1162" s="3"/>
      <c r="AP1162" s="3"/>
      <c r="AQ1162" s="3"/>
      <c r="AR1162" s="3"/>
      <c r="AS1162" s="3"/>
      <c r="AT1162" s="3"/>
      <c r="AU1162" s="3"/>
      <c r="AV1162" s="2" t="s">
        <v>52</v>
      </c>
      <c r="AW1162" s="2" t="s">
        <v>2565</v>
      </c>
      <c r="AX1162" s="2" t="s">
        <v>52</v>
      </c>
      <c r="AY1162" s="2" t="s">
        <v>52</v>
      </c>
      <c r="AZ1162" s="2" t="s">
        <v>52</v>
      </c>
    </row>
    <row r="1163" spans="1:52" ht="30" customHeight="1" x14ac:dyDescent="0.3">
      <c r="A1163" s="23" t="s">
        <v>979</v>
      </c>
      <c r="B1163" s="23" t="s">
        <v>52</v>
      </c>
      <c r="C1163" s="23" t="s">
        <v>52</v>
      </c>
      <c r="D1163" s="24"/>
      <c r="E1163" s="26"/>
      <c r="F1163" s="29">
        <f>TRUNC(SUMIF(N1160:N1162, N1159, F1160:F1162),0)</f>
        <v>0</v>
      </c>
      <c r="G1163" s="26"/>
      <c r="H1163" s="29">
        <f>TRUNC(SUMIF(N1160:N1162, N1159, H1160:H1162),0)</f>
        <v>0</v>
      </c>
      <c r="I1163" s="26"/>
      <c r="J1163" s="29">
        <f>TRUNC(SUMIF(N1160:N1162, N1159, J1160:J1162),0)</f>
        <v>0</v>
      </c>
      <c r="K1163" s="26"/>
      <c r="L1163" s="29">
        <f>F1163+H1163+J1163</f>
        <v>0</v>
      </c>
      <c r="M1163" s="23" t="s">
        <v>52</v>
      </c>
      <c r="N1163" s="2" t="s">
        <v>97</v>
      </c>
      <c r="O1163" s="2" t="s">
        <v>97</v>
      </c>
      <c r="P1163" s="2" t="s">
        <v>52</v>
      </c>
      <c r="Q1163" s="2" t="s">
        <v>52</v>
      </c>
      <c r="R1163" s="2" t="s">
        <v>52</v>
      </c>
      <c r="S1163" s="3"/>
      <c r="T1163" s="3"/>
      <c r="U1163" s="3"/>
      <c r="V1163" s="3"/>
      <c r="W1163" s="3"/>
      <c r="X1163" s="3"/>
      <c r="Y1163" s="3"/>
      <c r="Z1163" s="3"/>
      <c r="AA1163" s="3"/>
      <c r="AB1163" s="3"/>
      <c r="AC1163" s="3"/>
      <c r="AD1163" s="3"/>
      <c r="AE1163" s="3"/>
      <c r="AF1163" s="3"/>
      <c r="AG1163" s="3"/>
      <c r="AH1163" s="3"/>
      <c r="AI1163" s="3"/>
      <c r="AJ1163" s="3"/>
      <c r="AK1163" s="3"/>
      <c r="AL1163" s="3"/>
      <c r="AM1163" s="3"/>
      <c r="AN1163" s="3"/>
      <c r="AO1163" s="3"/>
      <c r="AP1163" s="3"/>
      <c r="AQ1163" s="3"/>
      <c r="AR1163" s="3"/>
      <c r="AS1163" s="3"/>
      <c r="AT1163" s="3"/>
      <c r="AU1163" s="3"/>
      <c r="AV1163" s="2" t="s">
        <v>52</v>
      </c>
      <c r="AW1163" s="2" t="s">
        <v>52</v>
      </c>
      <c r="AX1163" s="2" t="s">
        <v>52</v>
      </c>
      <c r="AY1163" s="2" t="s">
        <v>52</v>
      </c>
      <c r="AZ1163" s="2" t="s">
        <v>52</v>
      </c>
    </row>
    <row r="1164" spans="1:52" ht="30" customHeight="1" x14ac:dyDescent="0.3">
      <c r="A1164" s="24"/>
      <c r="B1164" s="24"/>
      <c r="C1164" s="24"/>
      <c r="D1164" s="24"/>
      <c r="E1164" s="26"/>
      <c r="F1164" s="29"/>
      <c r="G1164" s="26"/>
      <c r="H1164" s="29"/>
      <c r="I1164" s="26"/>
      <c r="J1164" s="29"/>
      <c r="K1164" s="26"/>
      <c r="L1164" s="29"/>
      <c r="M1164" s="24"/>
    </row>
    <row r="1165" spans="1:52" ht="30" customHeight="1" x14ac:dyDescent="0.3">
      <c r="A1165" s="20" t="s">
        <v>2566</v>
      </c>
      <c r="B1165" s="21"/>
      <c r="C1165" s="21"/>
      <c r="D1165" s="21"/>
      <c r="E1165" s="25"/>
      <c r="F1165" s="28"/>
      <c r="G1165" s="25"/>
      <c r="H1165" s="28"/>
      <c r="I1165" s="25"/>
      <c r="J1165" s="28"/>
      <c r="K1165" s="25"/>
      <c r="L1165" s="28"/>
      <c r="M1165" s="22"/>
      <c r="N1165" s="1" t="s">
        <v>1904</v>
      </c>
    </row>
    <row r="1166" spans="1:52" ht="30" customHeight="1" x14ac:dyDescent="0.3">
      <c r="A1166" s="23" t="s">
        <v>1363</v>
      </c>
      <c r="B1166" s="23" t="s">
        <v>2567</v>
      </c>
      <c r="C1166" s="23" t="s">
        <v>70</v>
      </c>
      <c r="D1166" s="24">
        <v>1.03</v>
      </c>
      <c r="E1166" s="26">
        <f>단가대비표!O15</f>
        <v>0</v>
      </c>
      <c r="F1166" s="29">
        <f>TRUNC(E1166*D1166,1)</f>
        <v>0</v>
      </c>
      <c r="G1166" s="26">
        <f>단가대비표!P15</f>
        <v>0</v>
      </c>
      <c r="H1166" s="29">
        <f>TRUNC(G1166*D1166,1)</f>
        <v>0</v>
      </c>
      <c r="I1166" s="26">
        <f>단가대비표!V15</f>
        <v>0</v>
      </c>
      <c r="J1166" s="29">
        <f>TRUNC(I1166*D1166,1)</f>
        <v>0</v>
      </c>
      <c r="K1166" s="26">
        <f>TRUNC(E1166+G1166+I1166,1)</f>
        <v>0</v>
      </c>
      <c r="L1166" s="29">
        <f>TRUNC(F1166+H1166+J1166,1)</f>
        <v>0</v>
      </c>
      <c r="M1166" s="23" t="s">
        <v>2568</v>
      </c>
      <c r="N1166" s="2" t="s">
        <v>1904</v>
      </c>
      <c r="O1166" s="2" t="s">
        <v>2569</v>
      </c>
      <c r="P1166" s="2" t="s">
        <v>66</v>
      </c>
      <c r="Q1166" s="2" t="s">
        <v>66</v>
      </c>
      <c r="R1166" s="2" t="s">
        <v>65</v>
      </c>
      <c r="S1166" s="3"/>
      <c r="T1166" s="3"/>
      <c r="U1166" s="3"/>
      <c r="V1166" s="3"/>
      <c r="W1166" s="3"/>
      <c r="X1166" s="3"/>
      <c r="Y1166" s="3"/>
      <c r="Z1166" s="3"/>
      <c r="AA1166" s="3"/>
      <c r="AB1166" s="3"/>
      <c r="AC1166" s="3"/>
      <c r="AD1166" s="3"/>
      <c r="AE1166" s="3"/>
      <c r="AF1166" s="3"/>
      <c r="AG1166" s="3"/>
      <c r="AH1166" s="3"/>
      <c r="AI1166" s="3"/>
      <c r="AJ1166" s="3"/>
      <c r="AK1166" s="3"/>
      <c r="AL1166" s="3"/>
      <c r="AM1166" s="3"/>
      <c r="AN1166" s="3"/>
      <c r="AO1166" s="3"/>
      <c r="AP1166" s="3"/>
      <c r="AQ1166" s="3"/>
      <c r="AR1166" s="3"/>
      <c r="AS1166" s="3"/>
      <c r="AT1166" s="3"/>
      <c r="AU1166" s="3"/>
      <c r="AV1166" s="2" t="s">
        <v>52</v>
      </c>
      <c r="AW1166" s="2" t="s">
        <v>2570</v>
      </c>
      <c r="AX1166" s="2" t="s">
        <v>52</v>
      </c>
      <c r="AY1166" s="2" t="s">
        <v>52</v>
      </c>
      <c r="AZ1166" s="2" t="s">
        <v>52</v>
      </c>
    </row>
    <row r="1167" spans="1:52" ht="30" customHeight="1" x14ac:dyDescent="0.3">
      <c r="A1167" s="23" t="s">
        <v>1368</v>
      </c>
      <c r="B1167" s="23" t="s">
        <v>1369</v>
      </c>
      <c r="C1167" s="23" t="s">
        <v>70</v>
      </c>
      <c r="D1167" s="24">
        <v>1</v>
      </c>
      <c r="E1167" s="26">
        <f>일위대가목록!E160</f>
        <v>0</v>
      </c>
      <c r="F1167" s="29">
        <f>TRUNC(E1167*D1167,1)</f>
        <v>0</v>
      </c>
      <c r="G1167" s="26">
        <f>일위대가목록!F160</f>
        <v>0</v>
      </c>
      <c r="H1167" s="29">
        <f>TRUNC(G1167*D1167,1)</f>
        <v>0</v>
      </c>
      <c r="I1167" s="26">
        <f>일위대가목록!G160</f>
        <v>0</v>
      </c>
      <c r="J1167" s="29">
        <f>TRUNC(I1167*D1167,1)</f>
        <v>0</v>
      </c>
      <c r="K1167" s="26">
        <f>TRUNC(E1167+G1167+I1167,1)</f>
        <v>0</v>
      </c>
      <c r="L1167" s="29">
        <f>TRUNC(F1167+H1167+J1167,1)</f>
        <v>0</v>
      </c>
      <c r="M1167" s="23" t="s">
        <v>1370</v>
      </c>
      <c r="N1167" s="2" t="s">
        <v>1904</v>
      </c>
      <c r="O1167" s="2" t="s">
        <v>1371</v>
      </c>
      <c r="P1167" s="2" t="s">
        <v>65</v>
      </c>
      <c r="Q1167" s="2" t="s">
        <v>66</v>
      </c>
      <c r="R1167" s="2" t="s">
        <v>66</v>
      </c>
      <c r="S1167" s="3"/>
      <c r="T1167" s="3"/>
      <c r="U1167" s="3"/>
      <c r="V1167" s="3"/>
      <c r="W1167" s="3"/>
      <c r="X1167" s="3"/>
      <c r="Y1167" s="3"/>
      <c r="Z1167" s="3"/>
      <c r="AA1167" s="3"/>
      <c r="AB1167" s="3"/>
      <c r="AC1167" s="3"/>
      <c r="AD1167" s="3"/>
      <c r="AE1167" s="3"/>
      <c r="AF1167" s="3"/>
      <c r="AG1167" s="3"/>
      <c r="AH1167" s="3"/>
      <c r="AI1167" s="3"/>
      <c r="AJ1167" s="3"/>
      <c r="AK1167" s="3"/>
      <c r="AL1167" s="3"/>
      <c r="AM1167" s="3"/>
      <c r="AN1167" s="3"/>
      <c r="AO1167" s="3"/>
      <c r="AP1167" s="3"/>
      <c r="AQ1167" s="3"/>
      <c r="AR1167" s="3"/>
      <c r="AS1167" s="3"/>
      <c r="AT1167" s="3"/>
      <c r="AU1167" s="3"/>
      <c r="AV1167" s="2" t="s">
        <v>52</v>
      </c>
      <c r="AW1167" s="2" t="s">
        <v>2571</v>
      </c>
      <c r="AX1167" s="2" t="s">
        <v>52</v>
      </c>
      <c r="AY1167" s="2" t="s">
        <v>52</v>
      </c>
      <c r="AZ1167" s="2" t="s">
        <v>52</v>
      </c>
    </row>
    <row r="1168" spans="1:52" ht="30" customHeight="1" x14ac:dyDescent="0.3">
      <c r="A1168" s="23" t="s">
        <v>979</v>
      </c>
      <c r="B1168" s="23" t="s">
        <v>52</v>
      </c>
      <c r="C1168" s="23" t="s">
        <v>52</v>
      </c>
      <c r="D1168" s="24"/>
      <c r="E1168" s="26"/>
      <c r="F1168" s="29">
        <f>TRUNC(SUMIF(N1166:N1167, N1165, F1166:F1167),0)</f>
        <v>0</v>
      </c>
      <c r="G1168" s="26"/>
      <c r="H1168" s="29">
        <f>TRUNC(SUMIF(N1166:N1167, N1165, H1166:H1167),0)</f>
        <v>0</v>
      </c>
      <c r="I1168" s="26"/>
      <c r="J1168" s="29">
        <f>TRUNC(SUMIF(N1166:N1167, N1165, J1166:J1167),0)</f>
        <v>0</v>
      </c>
      <c r="K1168" s="26"/>
      <c r="L1168" s="29">
        <f>F1168+H1168+J1168</f>
        <v>0</v>
      </c>
      <c r="M1168" s="23" t="s">
        <v>52</v>
      </c>
      <c r="N1168" s="2" t="s">
        <v>97</v>
      </c>
      <c r="O1168" s="2" t="s">
        <v>97</v>
      </c>
      <c r="P1168" s="2" t="s">
        <v>52</v>
      </c>
      <c r="Q1168" s="2" t="s">
        <v>52</v>
      </c>
      <c r="R1168" s="2" t="s">
        <v>52</v>
      </c>
      <c r="S1168" s="3"/>
      <c r="T1168" s="3"/>
      <c r="U1168" s="3"/>
      <c r="V1168" s="3"/>
      <c r="W1168" s="3"/>
      <c r="X1168" s="3"/>
      <c r="Y1168" s="3"/>
      <c r="Z1168" s="3"/>
      <c r="AA1168" s="3"/>
      <c r="AB1168" s="3"/>
      <c r="AC1168" s="3"/>
      <c r="AD1168" s="3"/>
      <c r="AE1168" s="3"/>
      <c r="AF1168" s="3"/>
      <c r="AG1168" s="3"/>
      <c r="AH1168" s="3"/>
      <c r="AI1168" s="3"/>
      <c r="AJ1168" s="3"/>
      <c r="AK1168" s="3"/>
      <c r="AL1168" s="3"/>
      <c r="AM1168" s="3"/>
      <c r="AN1168" s="3"/>
      <c r="AO1168" s="3"/>
      <c r="AP1168" s="3"/>
      <c r="AQ1168" s="3"/>
      <c r="AR1168" s="3"/>
      <c r="AS1168" s="3"/>
      <c r="AT1168" s="3"/>
      <c r="AU1168" s="3"/>
      <c r="AV1168" s="2" t="s">
        <v>52</v>
      </c>
      <c r="AW1168" s="2" t="s">
        <v>52</v>
      </c>
      <c r="AX1168" s="2" t="s">
        <v>52</v>
      </c>
      <c r="AY1168" s="2" t="s">
        <v>52</v>
      </c>
      <c r="AZ1168" s="2" t="s">
        <v>52</v>
      </c>
    </row>
    <row r="1169" spans="1:52" ht="30" customHeight="1" x14ac:dyDescent="0.3">
      <c r="A1169" s="24"/>
      <c r="B1169" s="24"/>
      <c r="C1169" s="24"/>
      <c r="D1169" s="24"/>
      <c r="E1169" s="26"/>
      <c r="F1169" s="29"/>
      <c r="G1169" s="26"/>
      <c r="H1169" s="29"/>
      <c r="I1169" s="26"/>
      <c r="J1169" s="29"/>
      <c r="K1169" s="26"/>
      <c r="L1169" s="29"/>
      <c r="M1169" s="24"/>
    </row>
    <row r="1170" spans="1:52" ht="30" customHeight="1" x14ac:dyDescent="0.3">
      <c r="A1170" s="20" t="s">
        <v>2572</v>
      </c>
      <c r="B1170" s="21"/>
      <c r="C1170" s="21"/>
      <c r="D1170" s="21"/>
      <c r="E1170" s="25"/>
      <c r="F1170" s="28"/>
      <c r="G1170" s="25"/>
      <c r="H1170" s="28"/>
      <c r="I1170" s="25"/>
      <c r="J1170" s="28"/>
      <c r="K1170" s="25"/>
      <c r="L1170" s="28"/>
      <c r="M1170" s="22"/>
      <c r="N1170" s="1" t="s">
        <v>1908</v>
      </c>
    </row>
    <row r="1171" spans="1:52" ht="30" customHeight="1" x14ac:dyDescent="0.3">
      <c r="A1171" s="23" t="s">
        <v>1363</v>
      </c>
      <c r="B1171" s="23" t="s">
        <v>1364</v>
      </c>
      <c r="C1171" s="23" t="s">
        <v>70</v>
      </c>
      <c r="D1171" s="24">
        <v>1.03</v>
      </c>
      <c r="E1171" s="26">
        <f>단가대비표!O14</f>
        <v>0</v>
      </c>
      <c r="F1171" s="29">
        <f>TRUNC(E1171*D1171,1)</f>
        <v>0</v>
      </c>
      <c r="G1171" s="26">
        <f>단가대비표!P14</f>
        <v>0</v>
      </c>
      <c r="H1171" s="29">
        <f>TRUNC(G1171*D1171,1)</f>
        <v>0</v>
      </c>
      <c r="I1171" s="26">
        <f>단가대비표!V14</f>
        <v>0</v>
      </c>
      <c r="J1171" s="29">
        <f>TRUNC(I1171*D1171,1)</f>
        <v>0</v>
      </c>
      <c r="K1171" s="26">
        <f>TRUNC(E1171+G1171+I1171,1)</f>
        <v>0</v>
      </c>
      <c r="L1171" s="29">
        <f>TRUNC(F1171+H1171+J1171,1)</f>
        <v>0</v>
      </c>
      <c r="M1171" s="23" t="s">
        <v>1365</v>
      </c>
      <c r="N1171" s="2" t="s">
        <v>1908</v>
      </c>
      <c r="O1171" s="2" t="s">
        <v>1366</v>
      </c>
      <c r="P1171" s="2" t="s">
        <v>66</v>
      </c>
      <c r="Q1171" s="2" t="s">
        <v>66</v>
      </c>
      <c r="R1171" s="2" t="s">
        <v>65</v>
      </c>
      <c r="S1171" s="3"/>
      <c r="T1171" s="3"/>
      <c r="U1171" s="3"/>
      <c r="V1171" s="3"/>
      <c r="W1171" s="3"/>
      <c r="X1171" s="3"/>
      <c r="Y1171" s="3"/>
      <c r="Z1171" s="3"/>
      <c r="AA1171" s="3"/>
      <c r="AB1171" s="3"/>
      <c r="AC1171" s="3"/>
      <c r="AD1171" s="3"/>
      <c r="AE1171" s="3"/>
      <c r="AF1171" s="3"/>
      <c r="AG1171" s="3"/>
      <c r="AH1171" s="3"/>
      <c r="AI1171" s="3"/>
      <c r="AJ1171" s="3"/>
      <c r="AK1171" s="3"/>
      <c r="AL1171" s="3"/>
      <c r="AM1171" s="3"/>
      <c r="AN1171" s="3"/>
      <c r="AO1171" s="3"/>
      <c r="AP1171" s="3"/>
      <c r="AQ1171" s="3"/>
      <c r="AR1171" s="3"/>
      <c r="AS1171" s="3"/>
      <c r="AT1171" s="3"/>
      <c r="AU1171" s="3"/>
      <c r="AV1171" s="2" t="s">
        <v>52</v>
      </c>
      <c r="AW1171" s="2" t="s">
        <v>2573</v>
      </c>
      <c r="AX1171" s="2" t="s">
        <v>52</v>
      </c>
      <c r="AY1171" s="2" t="s">
        <v>52</v>
      </c>
      <c r="AZ1171" s="2" t="s">
        <v>52</v>
      </c>
    </row>
    <row r="1172" spans="1:52" ht="30" customHeight="1" x14ac:dyDescent="0.3">
      <c r="A1172" s="23" t="s">
        <v>1368</v>
      </c>
      <c r="B1172" s="23" t="s">
        <v>1369</v>
      </c>
      <c r="C1172" s="23" t="s">
        <v>70</v>
      </c>
      <c r="D1172" s="24">
        <v>1</v>
      </c>
      <c r="E1172" s="26">
        <f>일위대가목록!E160</f>
        <v>0</v>
      </c>
      <c r="F1172" s="29">
        <f>TRUNC(E1172*D1172,1)</f>
        <v>0</v>
      </c>
      <c r="G1172" s="26">
        <f>일위대가목록!F160</f>
        <v>0</v>
      </c>
      <c r="H1172" s="29">
        <f>TRUNC(G1172*D1172,1)</f>
        <v>0</v>
      </c>
      <c r="I1172" s="26">
        <f>일위대가목록!G160</f>
        <v>0</v>
      </c>
      <c r="J1172" s="29">
        <f>TRUNC(I1172*D1172,1)</f>
        <v>0</v>
      </c>
      <c r="K1172" s="26">
        <f>TRUNC(E1172+G1172+I1172,1)</f>
        <v>0</v>
      </c>
      <c r="L1172" s="29">
        <f>TRUNC(F1172+H1172+J1172,1)</f>
        <v>0</v>
      </c>
      <c r="M1172" s="23" t="s">
        <v>1370</v>
      </c>
      <c r="N1172" s="2" t="s">
        <v>1908</v>
      </c>
      <c r="O1172" s="2" t="s">
        <v>1371</v>
      </c>
      <c r="P1172" s="2" t="s">
        <v>65</v>
      </c>
      <c r="Q1172" s="2" t="s">
        <v>66</v>
      </c>
      <c r="R1172" s="2" t="s">
        <v>66</v>
      </c>
      <c r="S1172" s="3"/>
      <c r="T1172" s="3"/>
      <c r="U1172" s="3"/>
      <c r="V1172" s="3"/>
      <c r="W1172" s="3"/>
      <c r="X1172" s="3"/>
      <c r="Y1172" s="3"/>
      <c r="Z1172" s="3"/>
      <c r="AA1172" s="3"/>
      <c r="AB1172" s="3"/>
      <c r="AC1172" s="3"/>
      <c r="AD1172" s="3"/>
      <c r="AE1172" s="3"/>
      <c r="AF1172" s="3"/>
      <c r="AG1172" s="3"/>
      <c r="AH1172" s="3"/>
      <c r="AI1172" s="3"/>
      <c r="AJ1172" s="3"/>
      <c r="AK1172" s="3"/>
      <c r="AL1172" s="3"/>
      <c r="AM1172" s="3"/>
      <c r="AN1172" s="3"/>
      <c r="AO1172" s="3"/>
      <c r="AP1172" s="3"/>
      <c r="AQ1172" s="3"/>
      <c r="AR1172" s="3"/>
      <c r="AS1172" s="3"/>
      <c r="AT1172" s="3"/>
      <c r="AU1172" s="3"/>
      <c r="AV1172" s="2" t="s">
        <v>52</v>
      </c>
      <c r="AW1172" s="2" t="s">
        <v>2574</v>
      </c>
      <c r="AX1172" s="2" t="s">
        <v>52</v>
      </c>
      <c r="AY1172" s="2" t="s">
        <v>52</v>
      </c>
      <c r="AZ1172" s="2" t="s">
        <v>52</v>
      </c>
    </row>
    <row r="1173" spans="1:52" ht="30" customHeight="1" x14ac:dyDescent="0.3">
      <c r="A1173" s="23" t="s">
        <v>979</v>
      </c>
      <c r="B1173" s="23" t="s">
        <v>52</v>
      </c>
      <c r="C1173" s="23" t="s">
        <v>52</v>
      </c>
      <c r="D1173" s="24"/>
      <c r="E1173" s="26"/>
      <c r="F1173" s="29">
        <f>TRUNC(SUMIF(N1171:N1172, N1170, F1171:F1172),0)</f>
        <v>0</v>
      </c>
      <c r="G1173" s="26"/>
      <c r="H1173" s="29">
        <f>TRUNC(SUMIF(N1171:N1172, N1170, H1171:H1172),0)</f>
        <v>0</v>
      </c>
      <c r="I1173" s="26"/>
      <c r="J1173" s="29">
        <f>TRUNC(SUMIF(N1171:N1172, N1170, J1171:J1172),0)</f>
        <v>0</v>
      </c>
      <c r="K1173" s="26"/>
      <c r="L1173" s="29">
        <f>F1173+H1173+J1173</f>
        <v>0</v>
      </c>
      <c r="M1173" s="23" t="s">
        <v>52</v>
      </c>
      <c r="N1173" s="2" t="s">
        <v>97</v>
      </c>
      <c r="O1173" s="2" t="s">
        <v>97</v>
      </c>
      <c r="P1173" s="2" t="s">
        <v>52</v>
      </c>
      <c r="Q1173" s="2" t="s">
        <v>52</v>
      </c>
      <c r="R1173" s="2" t="s">
        <v>52</v>
      </c>
      <c r="S1173" s="3"/>
      <c r="T1173" s="3"/>
      <c r="U1173" s="3"/>
      <c r="V1173" s="3"/>
      <c r="W1173" s="3"/>
      <c r="X1173" s="3"/>
      <c r="Y1173" s="3"/>
      <c r="Z1173" s="3"/>
      <c r="AA1173" s="3"/>
      <c r="AB1173" s="3"/>
      <c r="AC1173" s="3"/>
      <c r="AD1173" s="3"/>
      <c r="AE1173" s="3"/>
      <c r="AF1173" s="3"/>
      <c r="AG1173" s="3"/>
      <c r="AH1173" s="3"/>
      <c r="AI1173" s="3"/>
      <c r="AJ1173" s="3"/>
      <c r="AK1173" s="3"/>
      <c r="AL1173" s="3"/>
      <c r="AM1173" s="3"/>
      <c r="AN1173" s="3"/>
      <c r="AO1173" s="3"/>
      <c r="AP1173" s="3"/>
      <c r="AQ1173" s="3"/>
      <c r="AR1173" s="3"/>
      <c r="AS1173" s="3"/>
      <c r="AT1173" s="3"/>
      <c r="AU1173" s="3"/>
      <c r="AV1173" s="2" t="s">
        <v>52</v>
      </c>
      <c r="AW1173" s="2" t="s">
        <v>52</v>
      </c>
      <c r="AX1173" s="2" t="s">
        <v>52</v>
      </c>
      <c r="AY1173" s="2" t="s">
        <v>52</v>
      </c>
      <c r="AZ1173" s="2" t="s">
        <v>52</v>
      </c>
    </row>
    <row r="1174" spans="1:52" ht="30" customHeight="1" x14ac:dyDescent="0.3">
      <c r="A1174" s="24"/>
      <c r="B1174" s="24"/>
      <c r="C1174" s="24"/>
      <c r="D1174" s="24"/>
      <c r="E1174" s="26"/>
      <c r="F1174" s="29"/>
      <c r="G1174" s="26"/>
      <c r="H1174" s="29"/>
      <c r="I1174" s="26"/>
      <c r="J1174" s="29"/>
      <c r="K1174" s="26"/>
      <c r="L1174" s="29"/>
      <c r="M1174" s="24"/>
    </row>
    <row r="1175" spans="1:52" ht="30" customHeight="1" x14ac:dyDescent="0.3">
      <c r="A1175" s="20" t="s">
        <v>2575</v>
      </c>
      <c r="B1175" s="21"/>
      <c r="C1175" s="21"/>
      <c r="D1175" s="21"/>
      <c r="E1175" s="25"/>
      <c r="F1175" s="28"/>
      <c r="G1175" s="25"/>
      <c r="H1175" s="28"/>
      <c r="I1175" s="25"/>
      <c r="J1175" s="28"/>
      <c r="K1175" s="25"/>
      <c r="L1175" s="28"/>
      <c r="M1175" s="22"/>
      <c r="N1175" s="1" t="s">
        <v>1913</v>
      </c>
    </row>
    <row r="1176" spans="1:52" ht="30" customHeight="1" x14ac:dyDescent="0.3">
      <c r="A1176" s="23" t="s">
        <v>2576</v>
      </c>
      <c r="B1176" s="23" t="s">
        <v>2577</v>
      </c>
      <c r="C1176" s="23" t="s">
        <v>70</v>
      </c>
      <c r="D1176" s="24">
        <v>1</v>
      </c>
      <c r="E1176" s="26">
        <f>일위대가목록!E199</f>
        <v>0</v>
      </c>
      <c r="F1176" s="29">
        <f t="shared" ref="F1176:F1181" si="185">TRUNC(E1176*D1176,1)</f>
        <v>0</v>
      </c>
      <c r="G1176" s="26">
        <f>일위대가목록!F199</f>
        <v>0</v>
      </c>
      <c r="H1176" s="29">
        <f t="shared" ref="H1176:H1181" si="186">TRUNC(G1176*D1176,1)</f>
        <v>0</v>
      </c>
      <c r="I1176" s="26">
        <f>일위대가목록!G199</f>
        <v>0</v>
      </c>
      <c r="J1176" s="29">
        <f t="shared" ref="J1176:J1181" si="187">TRUNC(I1176*D1176,1)</f>
        <v>0</v>
      </c>
      <c r="K1176" s="26">
        <f t="shared" ref="K1176:L1181" si="188">TRUNC(E1176+G1176+I1176,1)</f>
        <v>0</v>
      </c>
      <c r="L1176" s="29">
        <f t="shared" si="188"/>
        <v>0</v>
      </c>
      <c r="M1176" s="23" t="s">
        <v>2578</v>
      </c>
      <c r="N1176" s="2" t="s">
        <v>1913</v>
      </c>
      <c r="O1176" s="2" t="s">
        <v>2579</v>
      </c>
      <c r="P1176" s="2" t="s">
        <v>65</v>
      </c>
      <c r="Q1176" s="2" t="s">
        <v>66</v>
      </c>
      <c r="R1176" s="2" t="s">
        <v>66</v>
      </c>
      <c r="S1176" s="3"/>
      <c r="T1176" s="3"/>
      <c r="U1176" s="3"/>
      <c r="V1176" s="3"/>
      <c r="W1176" s="3"/>
      <c r="X1176" s="3"/>
      <c r="Y1176" s="3"/>
      <c r="Z1176" s="3"/>
      <c r="AA1176" s="3"/>
      <c r="AB1176" s="3"/>
      <c r="AC1176" s="3"/>
      <c r="AD1176" s="3"/>
      <c r="AE1176" s="3"/>
      <c r="AF1176" s="3"/>
      <c r="AG1176" s="3"/>
      <c r="AH1176" s="3"/>
      <c r="AI1176" s="3"/>
      <c r="AJ1176" s="3"/>
      <c r="AK1176" s="3"/>
      <c r="AL1176" s="3"/>
      <c r="AM1176" s="3"/>
      <c r="AN1176" s="3"/>
      <c r="AO1176" s="3"/>
      <c r="AP1176" s="3"/>
      <c r="AQ1176" s="3"/>
      <c r="AR1176" s="3"/>
      <c r="AS1176" s="3"/>
      <c r="AT1176" s="3"/>
      <c r="AU1176" s="3"/>
      <c r="AV1176" s="2" t="s">
        <v>52</v>
      </c>
      <c r="AW1176" s="2" t="s">
        <v>2580</v>
      </c>
      <c r="AX1176" s="2" t="s">
        <v>52</v>
      </c>
      <c r="AY1176" s="2" t="s">
        <v>52</v>
      </c>
      <c r="AZ1176" s="2" t="s">
        <v>52</v>
      </c>
    </row>
    <row r="1177" spans="1:52" ht="30" customHeight="1" x14ac:dyDescent="0.3">
      <c r="A1177" s="23" t="s">
        <v>2581</v>
      </c>
      <c r="B1177" s="23" t="s">
        <v>2582</v>
      </c>
      <c r="C1177" s="23" t="s">
        <v>1190</v>
      </c>
      <c r="D1177" s="24">
        <v>1.5</v>
      </c>
      <c r="E1177" s="26">
        <f>단가대비표!O116</f>
        <v>0</v>
      </c>
      <c r="F1177" s="29">
        <f t="shared" si="185"/>
        <v>0</v>
      </c>
      <c r="G1177" s="26">
        <f>단가대비표!P116</f>
        <v>0</v>
      </c>
      <c r="H1177" s="29">
        <f t="shared" si="186"/>
        <v>0</v>
      </c>
      <c r="I1177" s="26">
        <f>단가대비표!V116</f>
        <v>0</v>
      </c>
      <c r="J1177" s="29">
        <f t="shared" si="187"/>
        <v>0</v>
      </c>
      <c r="K1177" s="26">
        <f t="shared" si="188"/>
        <v>0</v>
      </c>
      <c r="L1177" s="29">
        <f t="shared" si="188"/>
        <v>0</v>
      </c>
      <c r="M1177" s="23" t="s">
        <v>2583</v>
      </c>
      <c r="N1177" s="2" t="s">
        <v>1913</v>
      </c>
      <c r="O1177" s="2" t="s">
        <v>2584</v>
      </c>
      <c r="P1177" s="2" t="s">
        <v>66</v>
      </c>
      <c r="Q1177" s="2" t="s">
        <v>66</v>
      </c>
      <c r="R1177" s="2" t="s">
        <v>65</v>
      </c>
      <c r="S1177" s="3"/>
      <c r="T1177" s="3"/>
      <c r="U1177" s="3"/>
      <c r="V1177" s="3">
        <v>1</v>
      </c>
      <c r="W1177" s="3"/>
      <c r="X1177" s="3"/>
      <c r="Y1177" s="3"/>
      <c r="Z1177" s="3"/>
      <c r="AA1177" s="3"/>
      <c r="AB1177" s="3"/>
      <c r="AC1177" s="3"/>
      <c r="AD1177" s="3"/>
      <c r="AE1177" s="3"/>
      <c r="AF1177" s="3"/>
      <c r="AG1177" s="3"/>
      <c r="AH1177" s="3"/>
      <c r="AI1177" s="3"/>
      <c r="AJ1177" s="3"/>
      <c r="AK1177" s="3"/>
      <c r="AL1177" s="3"/>
      <c r="AM1177" s="3"/>
      <c r="AN1177" s="3"/>
      <c r="AO1177" s="3"/>
      <c r="AP1177" s="3"/>
      <c r="AQ1177" s="3"/>
      <c r="AR1177" s="3"/>
      <c r="AS1177" s="3"/>
      <c r="AT1177" s="3"/>
      <c r="AU1177" s="3"/>
      <c r="AV1177" s="2" t="s">
        <v>52</v>
      </c>
      <c r="AW1177" s="2" t="s">
        <v>2585</v>
      </c>
      <c r="AX1177" s="2" t="s">
        <v>52</v>
      </c>
      <c r="AY1177" s="2" t="s">
        <v>52</v>
      </c>
      <c r="AZ1177" s="2" t="s">
        <v>52</v>
      </c>
    </row>
    <row r="1178" spans="1:52" ht="30" customHeight="1" x14ac:dyDescent="0.3">
      <c r="A1178" s="23" t="s">
        <v>2176</v>
      </c>
      <c r="B1178" s="23" t="s">
        <v>2345</v>
      </c>
      <c r="C1178" s="23" t="s">
        <v>1190</v>
      </c>
      <c r="D1178" s="24">
        <v>6.0000000000000001E-3</v>
      </c>
      <c r="E1178" s="26">
        <f>단가대비표!O117</f>
        <v>0</v>
      </c>
      <c r="F1178" s="29">
        <f t="shared" si="185"/>
        <v>0</v>
      </c>
      <c r="G1178" s="26">
        <f>단가대비표!P117</f>
        <v>0</v>
      </c>
      <c r="H1178" s="29">
        <f t="shared" si="186"/>
        <v>0</v>
      </c>
      <c r="I1178" s="26">
        <f>단가대비표!V117</f>
        <v>0</v>
      </c>
      <c r="J1178" s="29">
        <f t="shared" si="187"/>
        <v>0</v>
      </c>
      <c r="K1178" s="26">
        <f t="shared" si="188"/>
        <v>0</v>
      </c>
      <c r="L1178" s="29">
        <f t="shared" si="188"/>
        <v>0</v>
      </c>
      <c r="M1178" s="23" t="s">
        <v>2346</v>
      </c>
      <c r="N1178" s="2" t="s">
        <v>1913</v>
      </c>
      <c r="O1178" s="2" t="s">
        <v>2347</v>
      </c>
      <c r="P1178" s="2" t="s">
        <v>66</v>
      </c>
      <c r="Q1178" s="2" t="s">
        <v>66</v>
      </c>
      <c r="R1178" s="2" t="s">
        <v>65</v>
      </c>
      <c r="S1178" s="3"/>
      <c r="T1178" s="3"/>
      <c r="U1178" s="3"/>
      <c r="V1178" s="3">
        <v>1</v>
      </c>
      <c r="W1178" s="3"/>
      <c r="X1178" s="3"/>
      <c r="Y1178" s="3"/>
      <c r="Z1178" s="3"/>
      <c r="AA1178" s="3"/>
      <c r="AB1178" s="3"/>
      <c r="AC1178" s="3"/>
      <c r="AD1178" s="3"/>
      <c r="AE1178" s="3"/>
      <c r="AF1178" s="3"/>
      <c r="AG1178" s="3"/>
      <c r="AH1178" s="3"/>
      <c r="AI1178" s="3"/>
      <c r="AJ1178" s="3"/>
      <c r="AK1178" s="3"/>
      <c r="AL1178" s="3"/>
      <c r="AM1178" s="3"/>
      <c r="AN1178" s="3"/>
      <c r="AO1178" s="3"/>
      <c r="AP1178" s="3"/>
      <c r="AQ1178" s="3"/>
      <c r="AR1178" s="3"/>
      <c r="AS1178" s="3"/>
      <c r="AT1178" s="3"/>
      <c r="AU1178" s="3"/>
      <c r="AV1178" s="2" t="s">
        <v>52</v>
      </c>
      <c r="AW1178" s="2" t="s">
        <v>2586</v>
      </c>
      <c r="AX1178" s="2" t="s">
        <v>52</v>
      </c>
      <c r="AY1178" s="2" t="s">
        <v>52</v>
      </c>
      <c r="AZ1178" s="2" t="s">
        <v>52</v>
      </c>
    </row>
    <row r="1179" spans="1:52" ht="30" customHeight="1" x14ac:dyDescent="0.3">
      <c r="A1179" s="23" t="s">
        <v>1394</v>
      </c>
      <c r="B1179" s="23" t="s">
        <v>2563</v>
      </c>
      <c r="C1179" s="23" t="s">
        <v>949</v>
      </c>
      <c r="D1179" s="24">
        <v>1</v>
      </c>
      <c r="E1179" s="26">
        <f>TRUNC(SUMIF(V1176:V1181, RIGHTB(O1179, 1), F1176:F1181)*U1179, 2)</f>
        <v>0</v>
      </c>
      <c r="F1179" s="29">
        <f t="shared" si="185"/>
        <v>0</v>
      </c>
      <c r="G1179" s="26">
        <v>0</v>
      </c>
      <c r="H1179" s="29">
        <f t="shared" si="186"/>
        <v>0</v>
      </c>
      <c r="I1179" s="26">
        <v>0</v>
      </c>
      <c r="J1179" s="29">
        <f t="shared" si="187"/>
        <v>0</v>
      </c>
      <c r="K1179" s="26">
        <f t="shared" si="188"/>
        <v>0</v>
      </c>
      <c r="L1179" s="29">
        <f t="shared" si="188"/>
        <v>0</v>
      </c>
      <c r="M1179" s="23" t="s">
        <v>52</v>
      </c>
      <c r="N1179" s="2" t="s">
        <v>1913</v>
      </c>
      <c r="O1179" s="2" t="s">
        <v>1360</v>
      </c>
      <c r="P1179" s="2" t="s">
        <v>66</v>
      </c>
      <c r="Q1179" s="2" t="s">
        <v>66</v>
      </c>
      <c r="R1179" s="2" t="s">
        <v>66</v>
      </c>
      <c r="S1179" s="3">
        <v>0</v>
      </c>
      <c r="T1179" s="3">
        <v>0</v>
      </c>
      <c r="U1179" s="3">
        <v>0.05</v>
      </c>
      <c r="V1179" s="3"/>
      <c r="W1179" s="3"/>
      <c r="X1179" s="3"/>
      <c r="Y1179" s="3"/>
      <c r="Z1179" s="3"/>
      <c r="AA1179" s="3"/>
      <c r="AB1179" s="3"/>
      <c r="AC1179" s="3"/>
      <c r="AD1179" s="3"/>
      <c r="AE1179" s="3"/>
      <c r="AF1179" s="3"/>
      <c r="AG1179" s="3"/>
      <c r="AH1179" s="3"/>
      <c r="AI1179" s="3"/>
      <c r="AJ1179" s="3"/>
      <c r="AK1179" s="3"/>
      <c r="AL1179" s="3"/>
      <c r="AM1179" s="3"/>
      <c r="AN1179" s="3"/>
      <c r="AO1179" s="3"/>
      <c r="AP1179" s="3"/>
      <c r="AQ1179" s="3"/>
      <c r="AR1179" s="3"/>
      <c r="AS1179" s="3"/>
      <c r="AT1179" s="3"/>
      <c r="AU1179" s="3"/>
      <c r="AV1179" s="2" t="s">
        <v>52</v>
      </c>
      <c r="AW1179" s="2" t="s">
        <v>2587</v>
      </c>
      <c r="AX1179" s="2" t="s">
        <v>52</v>
      </c>
      <c r="AY1179" s="2" t="s">
        <v>52</v>
      </c>
      <c r="AZ1179" s="2" t="s">
        <v>52</v>
      </c>
    </row>
    <row r="1180" spans="1:52" ht="30" customHeight="1" x14ac:dyDescent="0.3">
      <c r="A1180" s="23" t="s">
        <v>2182</v>
      </c>
      <c r="B1180" s="23" t="s">
        <v>987</v>
      </c>
      <c r="C1180" s="23" t="s">
        <v>988</v>
      </c>
      <c r="D1180" s="24">
        <v>2.1000000000000001E-2</v>
      </c>
      <c r="E1180" s="26">
        <f>단가대비표!O159</f>
        <v>0</v>
      </c>
      <c r="F1180" s="29">
        <f t="shared" si="185"/>
        <v>0</v>
      </c>
      <c r="G1180" s="26">
        <f>단가대비표!P159</f>
        <v>0</v>
      </c>
      <c r="H1180" s="29">
        <f t="shared" si="186"/>
        <v>0</v>
      </c>
      <c r="I1180" s="26">
        <f>단가대비표!V159</f>
        <v>0</v>
      </c>
      <c r="J1180" s="29">
        <f t="shared" si="187"/>
        <v>0</v>
      </c>
      <c r="K1180" s="26">
        <f t="shared" si="188"/>
        <v>0</v>
      </c>
      <c r="L1180" s="29">
        <f t="shared" si="188"/>
        <v>0</v>
      </c>
      <c r="M1180" s="23" t="s">
        <v>2183</v>
      </c>
      <c r="N1180" s="2" t="s">
        <v>1913</v>
      </c>
      <c r="O1180" s="2" t="s">
        <v>2184</v>
      </c>
      <c r="P1180" s="2" t="s">
        <v>66</v>
      </c>
      <c r="Q1180" s="2" t="s">
        <v>66</v>
      </c>
      <c r="R1180" s="2" t="s">
        <v>65</v>
      </c>
      <c r="S1180" s="3"/>
      <c r="T1180" s="3"/>
      <c r="U1180" s="3"/>
      <c r="V1180" s="3"/>
      <c r="W1180" s="3">
        <v>2</v>
      </c>
      <c r="X1180" s="3"/>
      <c r="Y1180" s="3"/>
      <c r="Z1180" s="3"/>
      <c r="AA1180" s="3"/>
      <c r="AB1180" s="3"/>
      <c r="AC1180" s="3"/>
      <c r="AD1180" s="3"/>
      <c r="AE1180" s="3"/>
      <c r="AF1180" s="3"/>
      <c r="AG1180" s="3"/>
      <c r="AH1180" s="3"/>
      <c r="AI1180" s="3"/>
      <c r="AJ1180" s="3"/>
      <c r="AK1180" s="3"/>
      <c r="AL1180" s="3"/>
      <c r="AM1180" s="3"/>
      <c r="AN1180" s="3"/>
      <c r="AO1180" s="3"/>
      <c r="AP1180" s="3"/>
      <c r="AQ1180" s="3"/>
      <c r="AR1180" s="3"/>
      <c r="AS1180" s="3"/>
      <c r="AT1180" s="3"/>
      <c r="AU1180" s="3"/>
      <c r="AV1180" s="2" t="s">
        <v>52</v>
      </c>
      <c r="AW1180" s="2" t="s">
        <v>2588</v>
      </c>
      <c r="AX1180" s="2" t="s">
        <v>52</v>
      </c>
      <c r="AY1180" s="2" t="s">
        <v>52</v>
      </c>
      <c r="AZ1180" s="2" t="s">
        <v>52</v>
      </c>
    </row>
    <row r="1181" spans="1:52" ht="30" customHeight="1" x14ac:dyDescent="0.3">
      <c r="A1181" s="23" t="s">
        <v>1557</v>
      </c>
      <c r="B1181" s="23" t="s">
        <v>2188</v>
      </c>
      <c r="C1181" s="23" t="s">
        <v>949</v>
      </c>
      <c r="D1181" s="24">
        <v>1</v>
      </c>
      <c r="E1181" s="26">
        <f>TRUNC(SUMIF(W1176:W1181, RIGHTB(O1181, 1), H1176:H1181)*U1181, 2)</f>
        <v>0</v>
      </c>
      <c r="F1181" s="29">
        <f t="shared" si="185"/>
        <v>0</v>
      </c>
      <c r="G1181" s="26">
        <v>0</v>
      </c>
      <c r="H1181" s="29">
        <f t="shared" si="186"/>
        <v>0</v>
      </c>
      <c r="I1181" s="26">
        <v>0</v>
      </c>
      <c r="J1181" s="29">
        <f t="shared" si="187"/>
        <v>0</v>
      </c>
      <c r="K1181" s="26">
        <f t="shared" si="188"/>
        <v>0</v>
      </c>
      <c r="L1181" s="29">
        <f t="shared" si="188"/>
        <v>0</v>
      </c>
      <c r="M1181" s="23" t="s">
        <v>52</v>
      </c>
      <c r="N1181" s="2" t="s">
        <v>1913</v>
      </c>
      <c r="O1181" s="2" t="s">
        <v>1396</v>
      </c>
      <c r="P1181" s="2" t="s">
        <v>66</v>
      </c>
      <c r="Q1181" s="2" t="s">
        <v>66</v>
      </c>
      <c r="R1181" s="2" t="s">
        <v>66</v>
      </c>
      <c r="S1181" s="3">
        <v>1</v>
      </c>
      <c r="T1181" s="3">
        <v>0</v>
      </c>
      <c r="U1181" s="3">
        <v>0.02</v>
      </c>
      <c r="V1181" s="3"/>
      <c r="W1181" s="3"/>
      <c r="X1181" s="3"/>
      <c r="Y1181" s="3"/>
      <c r="Z1181" s="3"/>
      <c r="AA1181" s="3"/>
      <c r="AB1181" s="3"/>
      <c r="AC1181" s="3"/>
      <c r="AD1181" s="3"/>
      <c r="AE1181" s="3"/>
      <c r="AF1181" s="3"/>
      <c r="AG1181" s="3"/>
      <c r="AH1181" s="3"/>
      <c r="AI1181" s="3"/>
      <c r="AJ1181" s="3"/>
      <c r="AK1181" s="3"/>
      <c r="AL1181" s="3"/>
      <c r="AM1181" s="3"/>
      <c r="AN1181" s="3"/>
      <c r="AO1181" s="3"/>
      <c r="AP1181" s="3"/>
      <c r="AQ1181" s="3"/>
      <c r="AR1181" s="3"/>
      <c r="AS1181" s="3"/>
      <c r="AT1181" s="3"/>
      <c r="AU1181" s="3"/>
      <c r="AV1181" s="2" t="s">
        <v>52</v>
      </c>
      <c r="AW1181" s="2" t="s">
        <v>2589</v>
      </c>
      <c r="AX1181" s="2" t="s">
        <v>52</v>
      </c>
      <c r="AY1181" s="2" t="s">
        <v>52</v>
      </c>
      <c r="AZ1181" s="2" t="s">
        <v>52</v>
      </c>
    </row>
    <row r="1182" spans="1:52" ht="30" customHeight="1" x14ac:dyDescent="0.3">
      <c r="A1182" s="23" t="s">
        <v>979</v>
      </c>
      <c r="B1182" s="23" t="s">
        <v>52</v>
      </c>
      <c r="C1182" s="23" t="s">
        <v>52</v>
      </c>
      <c r="D1182" s="24"/>
      <c r="E1182" s="26"/>
      <c r="F1182" s="29">
        <f>TRUNC(SUMIF(N1176:N1181, N1175, F1176:F1181),0)</f>
        <v>0</v>
      </c>
      <c r="G1182" s="26"/>
      <c r="H1182" s="29">
        <f>TRUNC(SUMIF(N1176:N1181, N1175, H1176:H1181),0)</f>
        <v>0</v>
      </c>
      <c r="I1182" s="26"/>
      <c r="J1182" s="29">
        <f>TRUNC(SUMIF(N1176:N1181, N1175, J1176:J1181),0)</f>
        <v>0</v>
      </c>
      <c r="K1182" s="26"/>
      <c r="L1182" s="29">
        <f>F1182+H1182+J1182</f>
        <v>0</v>
      </c>
      <c r="M1182" s="23" t="s">
        <v>52</v>
      </c>
      <c r="N1182" s="2" t="s">
        <v>97</v>
      </c>
      <c r="O1182" s="2" t="s">
        <v>97</v>
      </c>
      <c r="P1182" s="2" t="s">
        <v>52</v>
      </c>
      <c r="Q1182" s="2" t="s">
        <v>52</v>
      </c>
      <c r="R1182" s="2" t="s">
        <v>52</v>
      </c>
      <c r="S1182" s="3"/>
      <c r="T1182" s="3"/>
      <c r="U1182" s="3"/>
      <c r="V1182" s="3"/>
      <c r="W1182" s="3"/>
      <c r="X1182" s="3"/>
      <c r="Y1182" s="3"/>
      <c r="Z1182" s="3"/>
      <c r="AA1182" s="3"/>
      <c r="AB1182" s="3"/>
      <c r="AC1182" s="3"/>
      <c r="AD1182" s="3"/>
      <c r="AE1182" s="3"/>
      <c r="AF1182" s="3"/>
      <c r="AG1182" s="3"/>
      <c r="AH1182" s="3"/>
      <c r="AI1182" s="3"/>
      <c r="AJ1182" s="3"/>
      <c r="AK1182" s="3"/>
      <c r="AL1182" s="3"/>
      <c r="AM1182" s="3"/>
      <c r="AN1182" s="3"/>
      <c r="AO1182" s="3"/>
      <c r="AP1182" s="3"/>
      <c r="AQ1182" s="3"/>
      <c r="AR1182" s="3"/>
      <c r="AS1182" s="3"/>
      <c r="AT1182" s="3"/>
      <c r="AU1182" s="3"/>
      <c r="AV1182" s="2" t="s">
        <v>52</v>
      </c>
      <c r="AW1182" s="2" t="s">
        <v>52</v>
      </c>
      <c r="AX1182" s="2" t="s">
        <v>52</v>
      </c>
      <c r="AY1182" s="2" t="s">
        <v>52</v>
      </c>
      <c r="AZ1182" s="2" t="s">
        <v>52</v>
      </c>
    </row>
    <row r="1183" spans="1:52" ht="30" customHeight="1" x14ac:dyDescent="0.3">
      <c r="A1183" s="24"/>
      <c r="B1183" s="24"/>
      <c r="C1183" s="24"/>
      <c r="D1183" s="24"/>
      <c r="E1183" s="26"/>
      <c r="F1183" s="29"/>
      <c r="G1183" s="26"/>
      <c r="H1183" s="29"/>
      <c r="I1183" s="26"/>
      <c r="J1183" s="29"/>
      <c r="K1183" s="26"/>
      <c r="L1183" s="29"/>
      <c r="M1183" s="24"/>
    </row>
    <row r="1184" spans="1:52" ht="30" customHeight="1" x14ac:dyDescent="0.3">
      <c r="A1184" s="20" t="s">
        <v>2590</v>
      </c>
      <c r="B1184" s="21"/>
      <c r="C1184" s="21"/>
      <c r="D1184" s="21"/>
      <c r="E1184" s="25"/>
      <c r="F1184" s="28"/>
      <c r="G1184" s="25"/>
      <c r="H1184" s="28"/>
      <c r="I1184" s="25"/>
      <c r="J1184" s="28"/>
      <c r="K1184" s="25"/>
      <c r="L1184" s="28"/>
      <c r="M1184" s="22"/>
      <c r="N1184" s="1" t="s">
        <v>2579</v>
      </c>
    </row>
    <row r="1185" spans="1:52" ht="30" customHeight="1" x14ac:dyDescent="0.3">
      <c r="A1185" s="23" t="s">
        <v>2182</v>
      </c>
      <c r="B1185" s="23" t="s">
        <v>987</v>
      </c>
      <c r="C1185" s="23" t="s">
        <v>988</v>
      </c>
      <c r="D1185" s="24">
        <v>8.9999999999999993E-3</v>
      </c>
      <c r="E1185" s="26">
        <f>단가대비표!O159</f>
        <v>0</v>
      </c>
      <c r="F1185" s="29">
        <f>TRUNC(E1185*D1185,1)</f>
        <v>0</v>
      </c>
      <c r="G1185" s="26">
        <f>단가대비표!P159</f>
        <v>0</v>
      </c>
      <c r="H1185" s="29">
        <f>TRUNC(G1185*D1185,1)</f>
        <v>0</v>
      </c>
      <c r="I1185" s="26">
        <f>단가대비표!V159</f>
        <v>0</v>
      </c>
      <c r="J1185" s="29">
        <f>TRUNC(I1185*D1185,1)</f>
        <v>0</v>
      </c>
      <c r="K1185" s="26">
        <f t="shared" ref="K1185:L1187" si="189">TRUNC(E1185+G1185+I1185,1)</f>
        <v>0</v>
      </c>
      <c r="L1185" s="29">
        <f t="shared" si="189"/>
        <v>0</v>
      </c>
      <c r="M1185" s="23" t="s">
        <v>2183</v>
      </c>
      <c r="N1185" s="2" t="s">
        <v>2579</v>
      </c>
      <c r="O1185" s="2" t="s">
        <v>2184</v>
      </c>
      <c r="P1185" s="2" t="s">
        <v>66</v>
      </c>
      <c r="Q1185" s="2" t="s">
        <v>66</v>
      </c>
      <c r="R1185" s="2" t="s">
        <v>65</v>
      </c>
      <c r="S1185" s="3"/>
      <c r="T1185" s="3"/>
      <c r="U1185" s="3"/>
      <c r="V1185" s="3">
        <v>1</v>
      </c>
      <c r="W1185" s="3"/>
      <c r="X1185" s="3"/>
      <c r="Y1185" s="3"/>
      <c r="Z1185" s="3"/>
      <c r="AA1185" s="3"/>
      <c r="AB1185" s="3"/>
      <c r="AC1185" s="3"/>
      <c r="AD1185" s="3"/>
      <c r="AE1185" s="3"/>
      <c r="AF1185" s="3"/>
      <c r="AG1185" s="3"/>
      <c r="AH1185" s="3"/>
      <c r="AI1185" s="3"/>
      <c r="AJ1185" s="3"/>
      <c r="AK1185" s="3"/>
      <c r="AL1185" s="3"/>
      <c r="AM1185" s="3"/>
      <c r="AN1185" s="3"/>
      <c r="AO1185" s="3"/>
      <c r="AP1185" s="3"/>
      <c r="AQ1185" s="3"/>
      <c r="AR1185" s="3"/>
      <c r="AS1185" s="3"/>
      <c r="AT1185" s="3"/>
      <c r="AU1185" s="3"/>
      <c r="AV1185" s="2" t="s">
        <v>52</v>
      </c>
      <c r="AW1185" s="2" t="s">
        <v>2592</v>
      </c>
      <c r="AX1185" s="2" t="s">
        <v>52</v>
      </c>
      <c r="AY1185" s="2" t="s">
        <v>52</v>
      </c>
      <c r="AZ1185" s="2" t="s">
        <v>52</v>
      </c>
    </row>
    <row r="1186" spans="1:52" ht="30" customHeight="1" x14ac:dyDescent="0.3">
      <c r="A1186" s="23" t="s">
        <v>992</v>
      </c>
      <c r="B1186" s="23" t="s">
        <v>987</v>
      </c>
      <c r="C1186" s="23" t="s">
        <v>988</v>
      </c>
      <c r="D1186" s="24">
        <v>1E-3</v>
      </c>
      <c r="E1186" s="26">
        <f>단가대비표!O147</f>
        <v>0</v>
      </c>
      <c r="F1186" s="29">
        <f>TRUNC(E1186*D1186,1)</f>
        <v>0</v>
      </c>
      <c r="G1186" s="26">
        <f>단가대비표!P147</f>
        <v>0</v>
      </c>
      <c r="H1186" s="29">
        <f>TRUNC(G1186*D1186,1)</f>
        <v>0</v>
      </c>
      <c r="I1186" s="26">
        <f>단가대비표!V147</f>
        <v>0</v>
      </c>
      <c r="J1186" s="29">
        <f>TRUNC(I1186*D1186,1)</f>
        <v>0</v>
      </c>
      <c r="K1186" s="26">
        <f t="shared" si="189"/>
        <v>0</v>
      </c>
      <c r="L1186" s="29">
        <f t="shared" si="189"/>
        <v>0</v>
      </c>
      <c r="M1186" s="23" t="s">
        <v>993</v>
      </c>
      <c r="N1186" s="2" t="s">
        <v>2579</v>
      </c>
      <c r="O1186" s="2" t="s">
        <v>994</v>
      </c>
      <c r="P1186" s="2" t="s">
        <v>66</v>
      </c>
      <c r="Q1186" s="2" t="s">
        <v>66</v>
      </c>
      <c r="R1186" s="2" t="s">
        <v>65</v>
      </c>
      <c r="S1186" s="3"/>
      <c r="T1186" s="3"/>
      <c r="U1186" s="3"/>
      <c r="V1186" s="3">
        <v>1</v>
      </c>
      <c r="W1186" s="3"/>
      <c r="X1186" s="3"/>
      <c r="Y1186" s="3"/>
      <c r="Z1186" s="3"/>
      <c r="AA1186" s="3"/>
      <c r="AB1186" s="3"/>
      <c r="AC1186" s="3"/>
      <c r="AD1186" s="3"/>
      <c r="AE1186" s="3"/>
      <c r="AF1186" s="3"/>
      <c r="AG1186" s="3"/>
      <c r="AH1186" s="3"/>
      <c r="AI1186" s="3"/>
      <c r="AJ1186" s="3"/>
      <c r="AK1186" s="3"/>
      <c r="AL1186" s="3"/>
      <c r="AM1186" s="3"/>
      <c r="AN1186" s="3"/>
      <c r="AO1186" s="3"/>
      <c r="AP1186" s="3"/>
      <c r="AQ1186" s="3"/>
      <c r="AR1186" s="3"/>
      <c r="AS1186" s="3"/>
      <c r="AT1186" s="3"/>
      <c r="AU1186" s="3"/>
      <c r="AV1186" s="2" t="s">
        <v>52</v>
      </c>
      <c r="AW1186" s="2" t="s">
        <v>2593</v>
      </c>
      <c r="AX1186" s="2" t="s">
        <v>52</v>
      </c>
      <c r="AY1186" s="2" t="s">
        <v>52</v>
      </c>
      <c r="AZ1186" s="2" t="s">
        <v>52</v>
      </c>
    </row>
    <row r="1187" spans="1:52" ht="30" customHeight="1" x14ac:dyDescent="0.3">
      <c r="A1187" s="23" t="s">
        <v>2187</v>
      </c>
      <c r="B1187" s="23" t="s">
        <v>1558</v>
      </c>
      <c r="C1187" s="23" t="s">
        <v>949</v>
      </c>
      <c r="D1187" s="24">
        <v>1</v>
      </c>
      <c r="E1187" s="26">
        <f>TRUNC(SUMIF(V1185:V1187, RIGHTB(O1187, 1), H1185:H1187)*U1187, 2)</f>
        <v>0</v>
      </c>
      <c r="F1187" s="29">
        <f>TRUNC(E1187*D1187,1)</f>
        <v>0</v>
      </c>
      <c r="G1187" s="26">
        <v>0</v>
      </c>
      <c r="H1187" s="29">
        <f>TRUNC(G1187*D1187,1)</f>
        <v>0</v>
      </c>
      <c r="I1187" s="26">
        <v>0</v>
      </c>
      <c r="J1187" s="29">
        <f>TRUNC(I1187*D1187,1)</f>
        <v>0</v>
      </c>
      <c r="K1187" s="26">
        <f t="shared" si="189"/>
        <v>0</v>
      </c>
      <c r="L1187" s="29">
        <f t="shared" si="189"/>
        <v>0</v>
      </c>
      <c r="M1187" s="23" t="s">
        <v>52</v>
      </c>
      <c r="N1187" s="2" t="s">
        <v>2579</v>
      </c>
      <c r="O1187" s="2" t="s">
        <v>1360</v>
      </c>
      <c r="P1187" s="2" t="s">
        <v>66</v>
      </c>
      <c r="Q1187" s="2" t="s">
        <v>66</v>
      </c>
      <c r="R1187" s="2" t="s">
        <v>66</v>
      </c>
      <c r="S1187" s="3">
        <v>1</v>
      </c>
      <c r="T1187" s="3">
        <v>0</v>
      </c>
      <c r="U1187" s="3">
        <v>0.03</v>
      </c>
      <c r="V1187" s="3"/>
      <c r="W1187" s="3"/>
      <c r="X1187" s="3"/>
      <c r="Y1187" s="3"/>
      <c r="Z1187" s="3"/>
      <c r="AA1187" s="3"/>
      <c r="AB1187" s="3"/>
      <c r="AC1187" s="3"/>
      <c r="AD1187" s="3"/>
      <c r="AE1187" s="3"/>
      <c r="AF1187" s="3"/>
      <c r="AG1187" s="3"/>
      <c r="AH1187" s="3"/>
      <c r="AI1187" s="3"/>
      <c r="AJ1187" s="3"/>
      <c r="AK1187" s="3"/>
      <c r="AL1187" s="3"/>
      <c r="AM1187" s="3"/>
      <c r="AN1187" s="3"/>
      <c r="AO1187" s="3"/>
      <c r="AP1187" s="3"/>
      <c r="AQ1187" s="3"/>
      <c r="AR1187" s="3"/>
      <c r="AS1187" s="3"/>
      <c r="AT1187" s="3"/>
      <c r="AU1187" s="3"/>
      <c r="AV1187" s="2" t="s">
        <v>52</v>
      </c>
      <c r="AW1187" s="2" t="s">
        <v>2594</v>
      </c>
      <c r="AX1187" s="2" t="s">
        <v>52</v>
      </c>
      <c r="AY1187" s="2" t="s">
        <v>52</v>
      </c>
      <c r="AZ1187" s="2" t="s">
        <v>52</v>
      </c>
    </row>
    <row r="1188" spans="1:52" ht="30" customHeight="1" x14ac:dyDescent="0.3">
      <c r="A1188" s="23" t="s">
        <v>979</v>
      </c>
      <c r="B1188" s="23" t="s">
        <v>52</v>
      </c>
      <c r="C1188" s="23" t="s">
        <v>52</v>
      </c>
      <c r="D1188" s="24"/>
      <c r="E1188" s="26"/>
      <c r="F1188" s="29">
        <f>TRUNC(SUMIF(N1185:N1187, N1184, F1185:F1187),0)</f>
        <v>0</v>
      </c>
      <c r="G1188" s="26"/>
      <c r="H1188" s="29">
        <f>TRUNC(SUMIF(N1185:N1187, N1184, H1185:H1187),0)</f>
        <v>0</v>
      </c>
      <c r="I1188" s="26"/>
      <c r="J1188" s="29">
        <f>TRUNC(SUMIF(N1185:N1187, N1184, J1185:J1187),0)</f>
        <v>0</v>
      </c>
      <c r="K1188" s="26"/>
      <c r="L1188" s="29">
        <f>F1188+H1188+J1188</f>
        <v>0</v>
      </c>
      <c r="M1188" s="23" t="s">
        <v>52</v>
      </c>
      <c r="N1188" s="2" t="s">
        <v>97</v>
      </c>
      <c r="O1188" s="2" t="s">
        <v>97</v>
      </c>
      <c r="P1188" s="2" t="s">
        <v>52</v>
      </c>
      <c r="Q1188" s="2" t="s">
        <v>52</v>
      </c>
      <c r="R1188" s="2" t="s">
        <v>52</v>
      </c>
      <c r="S1188" s="3"/>
      <c r="T1188" s="3"/>
      <c r="U1188" s="3"/>
      <c r="V1188" s="3"/>
      <c r="W1188" s="3"/>
      <c r="X1188" s="3"/>
      <c r="Y1188" s="3"/>
      <c r="Z1188" s="3"/>
      <c r="AA1188" s="3"/>
      <c r="AB1188" s="3"/>
      <c r="AC1188" s="3"/>
      <c r="AD1188" s="3"/>
      <c r="AE1188" s="3"/>
      <c r="AF1188" s="3"/>
      <c r="AG1188" s="3"/>
      <c r="AH1188" s="3"/>
      <c r="AI1188" s="3"/>
      <c r="AJ1188" s="3"/>
      <c r="AK1188" s="3"/>
      <c r="AL1188" s="3"/>
      <c r="AM1188" s="3"/>
      <c r="AN1188" s="3"/>
      <c r="AO1188" s="3"/>
      <c r="AP1188" s="3"/>
      <c r="AQ1188" s="3"/>
      <c r="AR1188" s="3"/>
      <c r="AS1188" s="3"/>
      <c r="AT1188" s="3"/>
      <c r="AU1188" s="3"/>
      <c r="AV1188" s="2" t="s">
        <v>52</v>
      </c>
      <c r="AW1188" s="2" t="s">
        <v>52</v>
      </c>
      <c r="AX1188" s="2" t="s">
        <v>52</v>
      </c>
      <c r="AY1188" s="2" t="s">
        <v>52</v>
      </c>
      <c r="AZ1188" s="2" t="s">
        <v>52</v>
      </c>
    </row>
    <row r="1189" spans="1:52" ht="30" customHeight="1" x14ac:dyDescent="0.3">
      <c r="A1189" s="24"/>
      <c r="B1189" s="24"/>
      <c r="C1189" s="24"/>
      <c r="D1189" s="24"/>
      <c r="E1189" s="26"/>
      <c r="F1189" s="29"/>
      <c r="G1189" s="26"/>
      <c r="H1189" s="29"/>
      <c r="I1189" s="26"/>
      <c r="J1189" s="29"/>
      <c r="K1189" s="26"/>
      <c r="L1189" s="29"/>
      <c r="M1189" s="24"/>
    </row>
    <row r="1190" spans="1:52" ht="30" customHeight="1" x14ac:dyDescent="0.3">
      <c r="A1190" s="20" t="s">
        <v>2595</v>
      </c>
      <c r="B1190" s="21"/>
      <c r="C1190" s="21"/>
      <c r="D1190" s="21"/>
      <c r="E1190" s="25"/>
      <c r="F1190" s="28"/>
      <c r="G1190" s="25"/>
      <c r="H1190" s="28"/>
      <c r="I1190" s="25"/>
      <c r="J1190" s="28"/>
      <c r="K1190" s="25"/>
      <c r="L1190" s="28"/>
      <c r="M1190" s="22"/>
      <c r="N1190" s="1" t="s">
        <v>1957</v>
      </c>
    </row>
    <row r="1191" spans="1:52" ht="30" customHeight="1" x14ac:dyDescent="0.3">
      <c r="A1191" s="23" t="s">
        <v>1363</v>
      </c>
      <c r="B1191" s="23" t="s">
        <v>2596</v>
      </c>
      <c r="C1191" s="23" t="s">
        <v>70</v>
      </c>
      <c r="D1191" s="24">
        <v>1.03</v>
      </c>
      <c r="E1191" s="26">
        <f>단가대비표!O17</f>
        <v>0</v>
      </c>
      <c r="F1191" s="29">
        <f>TRUNC(E1191*D1191,1)</f>
        <v>0</v>
      </c>
      <c r="G1191" s="26">
        <f>단가대비표!P17</f>
        <v>0</v>
      </c>
      <c r="H1191" s="29">
        <f>TRUNC(G1191*D1191,1)</f>
        <v>0</v>
      </c>
      <c r="I1191" s="26">
        <f>단가대비표!V17</f>
        <v>0</v>
      </c>
      <c r="J1191" s="29">
        <f>TRUNC(I1191*D1191,1)</f>
        <v>0</v>
      </c>
      <c r="K1191" s="26">
        <f>TRUNC(E1191+G1191+I1191,1)</f>
        <v>0</v>
      </c>
      <c r="L1191" s="29">
        <f>TRUNC(F1191+H1191+J1191,1)</f>
        <v>0</v>
      </c>
      <c r="M1191" s="23" t="s">
        <v>2597</v>
      </c>
      <c r="N1191" s="2" t="s">
        <v>1957</v>
      </c>
      <c r="O1191" s="2" t="s">
        <v>2598</v>
      </c>
      <c r="P1191" s="2" t="s">
        <v>66</v>
      </c>
      <c r="Q1191" s="2" t="s">
        <v>66</v>
      </c>
      <c r="R1191" s="2" t="s">
        <v>65</v>
      </c>
      <c r="S1191" s="3"/>
      <c r="T1191" s="3"/>
      <c r="U1191" s="3"/>
      <c r="V1191" s="3"/>
      <c r="W1191" s="3"/>
      <c r="X1191" s="3"/>
      <c r="Y1191" s="3"/>
      <c r="Z1191" s="3"/>
      <c r="AA1191" s="3"/>
      <c r="AB1191" s="3"/>
      <c r="AC1191" s="3"/>
      <c r="AD1191" s="3"/>
      <c r="AE1191" s="3"/>
      <c r="AF1191" s="3"/>
      <c r="AG1191" s="3"/>
      <c r="AH1191" s="3"/>
      <c r="AI1191" s="3"/>
      <c r="AJ1191" s="3"/>
      <c r="AK1191" s="3"/>
      <c r="AL1191" s="3"/>
      <c r="AM1191" s="3"/>
      <c r="AN1191" s="3"/>
      <c r="AO1191" s="3"/>
      <c r="AP1191" s="3"/>
      <c r="AQ1191" s="3"/>
      <c r="AR1191" s="3"/>
      <c r="AS1191" s="3"/>
      <c r="AT1191" s="3"/>
      <c r="AU1191" s="3"/>
      <c r="AV1191" s="2" t="s">
        <v>52</v>
      </c>
      <c r="AW1191" s="2" t="s">
        <v>2599</v>
      </c>
      <c r="AX1191" s="2" t="s">
        <v>52</v>
      </c>
      <c r="AY1191" s="2" t="s">
        <v>52</v>
      </c>
      <c r="AZ1191" s="2" t="s">
        <v>52</v>
      </c>
    </row>
    <row r="1192" spans="1:52" ht="30" customHeight="1" x14ac:dyDescent="0.3">
      <c r="A1192" s="23" t="s">
        <v>1368</v>
      </c>
      <c r="B1192" s="23" t="s">
        <v>1369</v>
      </c>
      <c r="C1192" s="23" t="s">
        <v>70</v>
      </c>
      <c r="D1192" s="24">
        <v>1</v>
      </c>
      <c r="E1192" s="26">
        <f>일위대가목록!E160</f>
        <v>0</v>
      </c>
      <c r="F1192" s="29">
        <f>TRUNC(E1192*D1192,1)</f>
        <v>0</v>
      </c>
      <c r="G1192" s="26">
        <f>일위대가목록!F160</f>
        <v>0</v>
      </c>
      <c r="H1192" s="29">
        <f>TRUNC(G1192*D1192,1)</f>
        <v>0</v>
      </c>
      <c r="I1192" s="26">
        <f>일위대가목록!G160</f>
        <v>0</v>
      </c>
      <c r="J1192" s="29">
        <f>TRUNC(I1192*D1192,1)</f>
        <v>0</v>
      </c>
      <c r="K1192" s="26">
        <f>TRUNC(E1192+G1192+I1192,1)</f>
        <v>0</v>
      </c>
      <c r="L1192" s="29">
        <f>TRUNC(F1192+H1192+J1192,1)</f>
        <v>0</v>
      </c>
      <c r="M1192" s="23" t="s">
        <v>1370</v>
      </c>
      <c r="N1192" s="2" t="s">
        <v>1957</v>
      </c>
      <c r="O1192" s="2" t="s">
        <v>1371</v>
      </c>
      <c r="P1192" s="2" t="s">
        <v>65</v>
      </c>
      <c r="Q1192" s="2" t="s">
        <v>66</v>
      </c>
      <c r="R1192" s="2" t="s">
        <v>66</v>
      </c>
      <c r="S1192" s="3"/>
      <c r="T1192" s="3"/>
      <c r="U1192" s="3"/>
      <c r="V1192" s="3"/>
      <c r="W1192" s="3"/>
      <c r="X1192" s="3"/>
      <c r="Y1192" s="3"/>
      <c r="Z1192" s="3"/>
      <c r="AA1192" s="3"/>
      <c r="AB1192" s="3"/>
      <c r="AC1192" s="3"/>
      <c r="AD1192" s="3"/>
      <c r="AE1192" s="3"/>
      <c r="AF1192" s="3"/>
      <c r="AG1192" s="3"/>
      <c r="AH1192" s="3"/>
      <c r="AI1192" s="3"/>
      <c r="AJ1192" s="3"/>
      <c r="AK1192" s="3"/>
      <c r="AL1192" s="3"/>
      <c r="AM1192" s="3"/>
      <c r="AN1192" s="3"/>
      <c r="AO1192" s="3"/>
      <c r="AP1192" s="3"/>
      <c r="AQ1192" s="3"/>
      <c r="AR1192" s="3"/>
      <c r="AS1192" s="3"/>
      <c r="AT1192" s="3"/>
      <c r="AU1192" s="3"/>
      <c r="AV1192" s="2" t="s">
        <v>52</v>
      </c>
      <c r="AW1192" s="2" t="s">
        <v>2600</v>
      </c>
      <c r="AX1192" s="2" t="s">
        <v>52</v>
      </c>
      <c r="AY1192" s="2" t="s">
        <v>52</v>
      </c>
      <c r="AZ1192" s="2" t="s">
        <v>52</v>
      </c>
    </row>
    <row r="1193" spans="1:52" ht="30" customHeight="1" x14ac:dyDescent="0.3">
      <c r="A1193" s="23" t="s">
        <v>979</v>
      </c>
      <c r="B1193" s="23" t="s">
        <v>52</v>
      </c>
      <c r="C1193" s="23" t="s">
        <v>52</v>
      </c>
      <c r="D1193" s="24"/>
      <c r="E1193" s="26"/>
      <c r="F1193" s="29">
        <f>TRUNC(SUMIF(N1191:N1192, N1190, F1191:F1192),0)</f>
        <v>0</v>
      </c>
      <c r="G1193" s="26"/>
      <c r="H1193" s="29">
        <f>TRUNC(SUMIF(N1191:N1192, N1190, H1191:H1192),0)</f>
        <v>0</v>
      </c>
      <c r="I1193" s="26"/>
      <c r="J1193" s="29">
        <f>TRUNC(SUMIF(N1191:N1192, N1190, J1191:J1192),0)</f>
        <v>0</v>
      </c>
      <c r="K1193" s="26"/>
      <c r="L1193" s="29">
        <f>F1193+H1193+J1193</f>
        <v>0</v>
      </c>
      <c r="M1193" s="23" t="s">
        <v>52</v>
      </c>
      <c r="N1193" s="2" t="s">
        <v>97</v>
      </c>
      <c r="O1193" s="2" t="s">
        <v>97</v>
      </c>
      <c r="P1193" s="2" t="s">
        <v>52</v>
      </c>
      <c r="Q1193" s="2" t="s">
        <v>52</v>
      </c>
      <c r="R1193" s="2" t="s">
        <v>52</v>
      </c>
      <c r="S1193" s="3"/>
      <c r="T1193" s="3"/>
      <c r="U1193" s="3"/>
      <c r="V1193" s="3"/>
      <c r="W1193" s="3"/>
      <c r="X1193" s="3"/>
      <c r="Y1193" s="3"/>
      <c r="Z1193" s="3"/>
      <c r="AA1193" s="3"/>
      <c r="AB1193" s="3"/>
      <c r="AC1193" s="3"/>
      <c r="AD1193" s="3"/>
      <c r="AE1193" s="3"/>
      <c r="AF1193" s="3"/>
      <c r="AG1193" s="3"/>
      <c r="AH1193" s="3"/>
      <c r="AI1193" s="3"/>
      <c r="AJ1193" s="3"/>
      <c r="AK1193" s="3"/>
      <c r="AL1193" s="3"/>
      <c r="AM1193" s="3"/>
      <c r="AN1193" s="3"/>
      <c r="AO1193" s="3"/>
      <c r="AP1193" s="3"/>
      <c r="AQ1193" s="3"/>
      <c r="AR1193" s="3"/>
      <c r="AS1193" s="3"/>
      <c r="AT1193" s="3"/>
      <c r="AU1193" s="3"/>
      <c r="AV1193" s="2" t="s">
        <v>52</v>
      </c>
      <c r="AW1193" s="2" t="s">
        <v>52</v>
      </c>
      <c r="AX1193" s="2" t="s">
        <v>52</v>
      </c>
      <c r="AY1193" s="2" t="s">
        <v>52</v>
      </c>
      <c r="AZ1193" s="2" t="s">
        <v>52</v>
      </c>
    </row>
    <row r="1194" spans="1:52" ht="30" customHeight="1" x14ac:dyDescent="0.3">
      <c r="A1194" s="24"/>
      <c r="B1194" s="24"/>
      <c r="C1194" s="24"/>
      <c r="D1194" s="24"/>
      <c r="E1194" s="26"/>
      <c r="F1194" s="29"/>
      <c r="G1194" s="26"/>
      <c r="H1194" s="29"/>
      <c r="I1194" s="26"/>
      <c r="J1194" s="29"/>
      <c r="K1194" s="26"/>
      <c r="L1194" s="29"/>
      <c r="M1194" s="24"/>
    </row>
    <row r="1195" spans="1:52" ht="30" customHeight="1" x14ac:dyDescent="0.3">
      <c r="A1195" s="20" t="s">
        <v>2601</v>
      </c>
      <c r="B1195" s="21"/>
      <c r="C1195" s="21"/>
      <c r="D1195" s="21"/>
      <c r="E1195" s="25"/>
      <c r="F1195" s="28"/>
      <c r="G1195" s="25"/>
      <c r="H1195" s="28"/>
      <c r="I1195" s="25"/>
      <c r="J1195" s="28"/>
      <c r="K1195" s="25"/>
      <c r="L1195" s="28"/>
      <c r="M1195" s="22"/>
      <c r="N1195" s="1" t="s">
        <v>1961</v>
      </c>
    </row>
    <row r="1196" spans="1:52" ht="30" customHeight="1" x14ac:dyDescent="0.3">
      <c r="A1196" s="23" t="s">
        <v>1363</v>
      </c>
      <c r="B1196" s="23" t="s">
        <v>1382</v>
      </c>
      <c r="C1196" s="23" t="s">
        <v>70</v>
      </c>
      <c r="D1196" s="24">
        <v>1.03</v>
      </c>
      <c r="E1196" s="26">
        <f>단가대비표!O13</f>
        <v>0</v>
      </c>
      <c r="F1196" s="29">
        <f>TRUNC(E1196*D1196,1)</f>
        <v>0</v>
      </c>
      <c r="G1196" s="26">
        <f>단가대비표!P13</f>
        <v>0</v>
      </c>
      <c r="H1196" s="29">
        <f>TRUNC(G1196*D1196,1)</f>
        <v>0</v>
      </c>
      <c r="I1196" s="26">
        <f>단가대비표!V13</f>
        <v>0</v>
      </c>
      <c r="J1196" s="29">
        <f>TRUNC(I1196*D1196,1)</f>
        <v>0</v>
      </c>
      <c r="K1196" s="26">
        <f>TRUNC(E1196+G1196+I1196,1)</f>
        <v>0</v>
      </c>
      <c r="L1196" s="29">
        <f>TRUNC(F1196+H1196+J1196,1)</f>
        <v>0</v>
      </c>
      <c r="M1196" s="23" t="s">
        <v>1383</v>
      </c>
      <c r="N1196" s="2" t="s">
        <v>1961</v>
      </c>
      <c r="O1196" s="2" t="s">
        <v>1384</v>
      </c>
      <c r="P1196" s="2" t="s">
        <v>66</v>
      </c>
      <c r="Q1196" s="2" t="s">
        <v>66</v>
      </c>
      <c r="R1196" s="2" t="s">
        <v>65</v>
      </c>
      <c r="S1196" s="3"/>
      <c r="T1196" s="3"/>
      <c r="U1196" s="3"/>
      <c r="V1196" s="3"/>
      <c r="W1196" s="3"/>
      <c r="X1196" s="3"/>
      <c r="Y1196" s="3"/>
      <c r="Z1196" s="3"/>
      <c r="AA1196" s="3"/>
      <c r="AB1196" s="3"/>
      <c r="AC1196" s="3"/>
      <c r="AD1196" s="3"/>
      <c r="AE1196" s="3"/>
      <c r="AF1196" s="3"/>
      <c r="AG1196" s="3"/>
      <c r="AH1196" s="3"/>
      <c r="AI1196" s="3"/>
      <c r="AJ1196" s="3"/>
      <c r="AK1196" s="3"/>
      <c r="AL1196" s="3"/>
      <c r="AM1196" s="3"/>
      <c r="AN1196" s="3"/>
      <c r="AO1196" s="3"/>
      <c r="AP1196" s="3"/>
      <c r="AQ1196" s="3"/>
      <c r="AR1196" s="3"/>
      <c r="AS1196" s="3"/>
      <c r="AT1196" s="3"/>
      <c r="AU1196" s="3"/>
      <c r="AV1196" s="2" t="s">
        <v>52</v>
      </c>
      <c r="AW1196" s="2" t="s">
        <v>2602</v>
      </c>
      <c r="AX1196" s="2" t="s">
        <v>52</v>
      </c>
      <c r="AY1196" s="2" t="s">
        <v>52</v>
      </c>
      <c r="AZ1196" s="2" t="s">
        <v>52</v>
      </c>
    </row>
    <row r="1197" spans="1:52" ht="30" customHeight="1" x14ac:dyDescent="0.3">
      <c r="A1197" s="23" t="s">
        <v>1368</v>
      </c>
      <c r="B1197" s="23" t="s">
        <v>1369</v>
      </c>
      <c r="C1197" s="23" t="s">
        <v>70</v>
      </c>
      <c r="D1197" s="24">
        <v>1</v>
      </c>
      <c r="E1197" s="26">
        <f>일위대가목록!E160</f>
        <v>0</v>
      </c>
      <c r="F1197" s="29">
        <f>TRUNC(E1197*D1197,1)</f>
        <v>0</v>
      </c>
      <c r="G1197" s="26">
        <f>일위대가목록!F160</f>
        <v>0</v>
      </c>
      <c r="H1197" s="29">
        <f>TRUNC(G1197*D1197,1)</f>
        <v>0</v>
      </c>
      <c r="I1197" s="26">
        <f>일위대가목록!G160</f>
        <v>0</v>
      </c>
      <c r="J1197" s="29">
        <f>TRUNC(I1197*D1197,1)</f>
        <v>0</v>
      </c>
      <c r="K1197" s="26">
        <f>TRUNC(E1197+G1197+I1197,1)</f>
        <v>0</v>
      </c>
      <c r="L1197" s="29">
        <f>TRUNC(F1197+H1197+J1197,1)</f>
        <v>0</v>
      </c>
      <c r="M1197" s="23" t="s">
        <v>1370</v>
      </c>
      <c r="N1197" s="2" t="s">
        <v>1961</v>
      </c>
      <c r="O1197" s="2" t="s">
        <v>1371</v>
      </c>
      <c r="P1197" s="2" t="s">
        <v>65</v>
      </c>
      <c r="Q1197" s="2" t="s">
        <v>66</v>
      </c>
      <c r="R1197" s="2" t="s">
        <v>66</v>
      </c>
      <c r="S1197" s="3"/>
      <c r="T1197" s="3"/>
      <c r="U1197" s="3"/>
      <c r="V1197" s="3"/>
      <c r="W1197" s="3"/>
      <c r="X1197" s="3"/>
      <c r="Y1197" s="3"/>
      <c r="Z1197" s="3"/>
      <c r="AA1197" s="3"/>
      <c r="AB1197" s="3"/>
      <c r="AC1197" s="3"/>
      <c r="AD1197" s="3"/>
      <c r="AE1197" s="3"/>
      <c r="AF1197" s="3"/>
      <c r="AG1197" s="3"/>
      <c r="AH1197" s="3"/>
      <c r="AI1197" s="3"/>
      <c r="AJ1197" s="3"/>
      <c r="AK1197" s="3"/>
      <c r="AL1197" s="3"/>
      <c r="AM1197" s="3"/>
      <c r="AN1197" s="3"/>
      <c r="AO1197" s="3"/>
      <c r="AP1197" s="3"/>
      <c r="AQ1197" s="3"/>
      <c r="AR1197" s="3"/>
      <c r="AS1197" s="3"/>
      <c r="AT1197" s="3"/>
      <c r="AU1197" s="3"/>
      <c r="AV1197" s="2" t="s">
        <v>52</v>
      </c>
      <c r="AW1197" s="2" t="s">
        <v>2603</v>
      </c>
      <c r="AX1197" s="2" t="s">
        <v>52</v>
      </c>
      <c r="AY1197" s="2" t="s">
        <v>52</v>
      </c>
      <c r="AZ1197" s="2" t="s">
        <v>52</v>
      </c>
    </row>
    <row r="1198" spans="1:52" ht="30" customHeight="1" x14ac:dyDescent="0.3">
      <c r="A1198" s="23" t="s">
        <v>979</v>
      </c>
      <c r="B1198" s="23" t="s">
        <v>52</v>
      </c>
      <c r="C1198" s="23" t="s">
        <v>52</v>
      </c>
      <c r="D1198" s="24"/>
      <c r="E1198" s="26"/>
      <c r="F1198" s="29">
        <f>TRUNC(SUMIF(N1196:N1197, N1195, F1196:F1197),0)</f>
        <v>0</v>
      </c>
      <c r="G1198" s="26"/>
      <c r="H1198" s="29">
        <f>TRUNC(SUMIF(N1196:N1197, N1195, H1196:H1197),0)</f>
        <v>0</v>
      </c>
      <c r="I1198" s="26"/>
      <c r="J1198" s="29">
        <f>TRUNC(SUMIF(N1196:N1197, N1195, J1196:J1197),0)</f>
        <v>0</v>
      </c>
      <c r="K1198" s="26"/>
      <c r="L1198" s="29">
        <f>F1198+H1198+J1198</f>
        <v>0</v>
      </c>
      <c r="M1198" s="23" t="s">
        <v>52</v>
      </c>
      <c r="N1198" s="2" t="s">
        <v>97</v>
      </c>
      <c r="O1198" s="2" t="s">
        <v>97</v>
      </c>
      <c r="P1198" s="2" t="s">
        <v>52</v>
      </c>
      <c r="Q1198" s="2" t="s">
        <v>52</v>
      </c>
      <c r="R1198" s="2" t="s">
        <v>52</v>
      </c>
      <c r="S1198" s="3"/>
      <c r="T1198" s="3"/>
      <c r="U1198" s="3"/>
      <c r="V1198" s="3"/>
      <c r="W1198" s="3"/>
      <c r="X1198" s="3"/>
      <c r="Y1198" s="3"/>
      <c r="Z1198" s="3"/>
      <c r="AA1198" s="3"/>
      <c r="AB1198" s="3"/>
      <c r="AC1198" s="3"/>
      <c r="AD1198" s="3"/>
      <c r="AE1198" s="3"/>
      <c r="AF1198" s="3"/>
      <c r="AG1198" s="3"/>
      <c r="AH1198" s="3"/>
      <c r="AI1198" s="3"/>
      <c r="AJ1198" s="3"/>
      <c r="AK1198" s="3"/>
      <c r="AL1198" s="3"/>
      <c r="AM1198" s="3"/>
      <c r="AN1198" s="3"/>
      <c r="AO1198" s="3"/>
      <c r="AP1198" s="3"/>
      <c r="AQ1198" s="3"/>
      <c r="AR1198" s="3"/>
      <c r="AS1198" s="3"/>
      <c r="AT1198" s="3"/>
      <c r="AU1198" s="3"/>
      <c r="AV1198" s="2" t="s">
        <v>52</v>
      </c>
      <c r="AW1198" s="2" t="s">
        <v>52</v>
      </c>
      <c r="AX1198" s="2" t="s">
        <v>52</v>
      </c>
      <c r="AY1198" s="2" t="s">
        <v>52</v>
      </c>
      <c r="AZ1198" s="2" t="s">
        <v>52</v>
      </c>
    </row>
    <row r="1199" spans="1:52" ht="30" customHeight="1" x14ac:dyDescent="0.3">
      <c r="A1199" s="24"/>
      <c r="B1199" s="24"/>
      <c r="C1199" s="24"/>
      <c r="D1199" s="24"/>
      <c r="E1199" s="26"/>
      <c r="F1199" s="29"/>
      <c r="G1199" s="26"/>
      <c r="H1199" s="29"/>
      <c r="I1199" s="26"/>
      <c r="J1199" s="29"/>
      <c r="K1199" s="26"/>
      <c r="L1199" s="29"/>
      <c r="M1199" s="24"/>
    </row>
    <row r="1200" spans="1:52" ht="30" customHeight="1" x14ac:dyDescent="0.3">
      <c r="A1200" s="20" t="s">
        <v>2604</v>
      </c>
      <c r="B1200" s="21"/>
      <c r="C1200" s="21"/>
      <c r="D1200" s="21"/>
      <c r="E1200" s="25"/>
      <c r="F1200" s="28"/>
      <c r="G1200" s="25"/>
      <c r="H1200" s="28"/>
      <c r="I1200" s="25"/>
      <c r="J1200" s="28"/>
      <c r="K1200" s="25"/>
      <c r="L1200" s="28"/>
      <c r="M1200" s="22"/>
      <c r="N1200" s="1" t="s">
        <v>1965</v>
      </c>
    </row>
    <row r="1201" spans="1:52" ht="30" customHeight="1" x14ac:dyDescent="0.3">
      <c r="A1201" s="23" t="s">
        <v>1373</v>
      </c>
      <c r="B1201" s="23" t="s">
        <v>1374</v>
      </c>
      <c r="C1201" s="23" t="s">
        <v>70</v>
      </c>
      <c r="D1201" s="24">
        <v>1.1000000000000001</v>
      </c>
      <c r="E1201" s="26">
        <f>단가대비표!O44</f>
        <v>0</v>
      </c>
      <c r="F1201" s="29">
        <f>TRUNC(E1201*D1201,1)</f>
        <v>0</v>
      </c>
      <c r="G1201" s="26">
        <f>단가대비표!P44</f>
        <v>0</v>
      </c>
      <c r="H1201" s="29">
        <f>TRUNC(G1201*D1201,1)</f>
        <v>0</v>
      </c>
      <c r="I1201" s="26">
        <f>단가대비표!V44</f>
        <v>0</v>
      </c>
      <c r="J1201" s="29">
        <f>TRUNC(I1201*D1201,1)</f>
        <v>0</v>
      </c>
      <c r="K1201" s="26">
        <f>TRUNC(E1201+G1201+I1201,1)</f>
        <v>0</v>
      </c>
      <c r="L1201" s="29">
        <f>TRUNC(F1201+H1201+J1201,1)</f>
        <v>0</v>
      </c>
      <c r="M1201" s="23" t="s">
        <v>1375</v>
      </c>
      <c r="N1201" s="2" t="s">
        <v>1965</v>
      </c>
      <c r="O1201" s="2" t="s">
        <v>1376</v>
      </c>
      <c r="P1201" s="2" t="s">
        <v>66</v>
      </c>
      <c r="Q1201" s="2" t="s">
        <v>66</v>
      </c>
      <c r="R1201" s="2" t="s">
        <v>65</v>
      </c>
      <c r="S1201" s="3"/>
      <c r="T1201" s="3"/>
      <c r="U1201" s="3"/>
      <c r="V1201" s="3"/>
      <c r="W1201" s="3"/>
      <c r="X1201" s="3"/>
      <c r="Y1201" s="3"/>
      <c r="Z1201" s="3"/>
      <c r="AA1201" s="3"/>
      <c r="AB1201" s="3"/>
      <c r="AC1201" s="3"/>
      <c r="AD1201" s="3"/>
      <c r="AE1201" s="3"/>
      <c r="AF1201" s="3"/>
      <c r="AG1201" s="3"/>
      <c r="AH1201" s="3"/>
      <c r="AI1201" s="3"/>
      <c r="AJ1201" s="3"/>
      <c r="AK1201" s="3"/>
      <c r="AL1201" s="3"/>
      <c r="AM1201" s="3"/>
      <c r="AN1201" s="3"/>
      <c r="AO1201" s="3"/>
      <c r="AP1201" s="3"/>
      <c r="AQ1201" s="3"/>
      <c r="AR1201" s="3"/>
      <c r="AS1201" s="3"/>
      <c r="AT1201" s="3"/>
      <c r="AU1201" s="3"/>
      <c r="AV1201" s="2" t="s">
        <v>52</v>
      </c>
      <c r="AW1201" s="2" t="s">
        <v>2605</v>
      </c>
      <c r="AX1201" s="2" t="s">
        <v>52</v>
      </c>
      <c r="AY1201" s="2" t="s">
        <v>52</v>
      </c>
      <c r="AZ1201" s="2" t="s">
        <v>52</v>
      </c>
    </row>
    <row r="1202" spans="1:52" ht="30" customHeight="1" x14ac:dyDescent="0.3">
      <c r="A1202" s="23" t="s">
        <v>979</v>
      </c>
      <c r="B1202" s="23" t="s">
        <v>52</v>
      </c>
      <c r="C1202" s="23" t="s">
        <v>52</v>
      </c>
      <c r="D1202" s="24"/>
      <c r="E1202" s="26"/>
      <c r="F1202" s="29">
        <f>TRUNC(SUMIF(N1201:N1201, N1200, F1201:F1201),0)</f>
        <v>0</v>
      </c>
      <c r="G1202" s="26"/>
      <c r="H1202" s="29">
        <f>TRUNC(SUMIF(N1201:N1201, N1200, H1201:H1201),0)</f>
        <v>0</v>
      </c>
      <c r="I1202" s="26"/>
      <c r="J1202" s="29">
        <f>TRUNC(SUMIF(N1201:N1201, N1200, J1201:J1201),0)</f>
        <v>0</v>
      </c>
      <c r="K1202" s="26"/>
      <c r="L1202" s="29">
        <f>F1202+H1202+J1202</f>
        <v>0</v>
      </c>
      <c r="M1202" s="23" t="s">
        <v>52</v>
      </c>
      <c r="N1202" s="2" t="s">
        <v>97</v>
      </c>
      <c r="O1202" s="2" t="s">
        <v>97</v>
      </c>
      <c r="P1202" s="2" t="s">
        <v>52</v>
      </c>
      <c r="Q1202" s="2" t="s">
        <v>52</v>
      </c>
      <c r="R1202" s="2" t="s">
        <v>52</v>
      </c>
      <c r="S1202" s="3"/>
      <c r="T1202" s="3"/>
      <c r="U1202" s="3"/>
      <c r="V1202" s="3"/>
      <c r="W1202" s="3"/>
      <c r="X1202" s="3"/>
      <c r="Y1202" s="3"/>
      <c r="Z1202" s="3"/>
      <c r="AA1202" s="3"/>
      <c r="AB1202" s="3"/>
      <c r="AC1202" s="3"/>
      <c r="AD1202" s="3"/>
      <c r="AE1202" s="3"/>
      <c r="AF1202" s="3"/>
      <c r="AG1202" s="3"/>
      <c r="AH1202" s="3"/>
      <c r="AI1202" s="3"/>
      <c r="AJ1202" s="3"/>
      <c r="AK1202" s="3"/>
      <c r="AL1202" s="3"/>
      <c r="AM1202" s="3"/>
      <c r="AN1202" s="3"/>
      <c r="AO1202" s="3"/>
      <c r="AP1202" s="3"/>
      <c r="AQ1202" s="3"/>
      <c r="AR1202" s="3"/>
      <c r="AS1202" s="3"/>
      <c r="AT1202" s="3"/>
      <c r="AU1202" s="3"/>
      <c r="AV1202" s="2" t="s">
        <v>52</v>
      </c>
      <c r="AW1202" s="2" t="s">
        <v>52</v>
      </c>
      <c r="AX1202" s="2" t="s">
        <v>52</v>
      </c>
      <c r="AY1202" s="2" t="s">
        <v>52</v>
      </c>
      <c r="AZ1202" s="2" t="s">
        <v>52</v>
      </c>
    </row>
    <row r="1203" spans="1:52" ht="30" customHeight="1" x14ac:dyDescent="0.3">
      <c r="A1203" s="24"/>
      <c r="B1203" s="24"/>
      <c r="C1203" s="24"/>
      <c r="D1203" s="24"/>
      <c r="E1203" s="26"/>
      <c r="F1203" s="29"/>
      <c r="G1203" s="26"/>
      <c r="H1203" s="29"/>
      <c r="I1203" s="26"/>
      <c r="J1203" s="29"/>
      <c r="K1203" s="26"/>
      <c r="L1203" s="29"/>
      <c r="M1203" s="24"/>
    </row>
    <row r="1204" spans="1:52" ht="30" customHeight="1" x14ac:dyDescent="0.3">
      <c r="A1204" s="20" t="s">
        <v>2606</v>
      </c>
      <c r="B1204" s="21"/>
      <c r="C1204" s="21"/>
      <c r="D1204" s="21"/>
      <c r="E1204" s="25"/>
      <c r="F1204" s="28"/>
      <c r="G1204" s="25"/>
      <c r="H1204" s="28"/>
      <c r="I1204" s="25"/>
      <c r="J1204" s="28"/>
      <c r="K1204" s="25"/>
      <c r="L1204" s="28"/>
      <c r="M1204" s="22"/>
      <c r="N1204" s="1" t="s">
        <v>1981</v>
      </c>
    </row>
    <row r="1205" spans="1:52" ht="30" customHeight="1" x14ac:dyDescent="0.3">
      <c r="A1205" s="23" t="s">
        <v>2607</v>
      </c>
      <c r="B1205" s="23" t="s">
        <v>2608</v>
      </c>
      <c r="C1205" s="23" t="s">
        <v>70</v>
      </c>
      <c r="D1205" s="24">
        <v>1.1000000000000001</v>
      </c>
      <c r="E1205" s="26">
        <f>단가대비표!O65</f>
        <v>0</v>
      </c>
      <c r="F1205" s="29">
        <f>TRUNC(E1205*D1205,1)</f>
        <v>0</v>
      </c>
      <c r="G1205" s="26">
        <f>단가대비표!P65</f>
        <v>0</v>
      </c>
      <c r="H1205" s="29">
        <f>TRUNC(G1205*D1205,1)</f>
        <v>0</v>
      </c>
      <c r="I1205" s="26">
        <f>단가대비표!V65</f>
        <v>0</v>
      </c>
      <c r="J1205" s="29">
        <f>TRUNC(I1205*D1205,1)</f>
        <v>0</v>
      </c>
      <c r="K1205" s="26">
        <f t="shared" ref="K1205:L1207" si="190">TRUNC(E1205+G1205+I1205,1)</f>
        <v>0</v>
      </c>
      <c r="L1205" s="29">
        <f t="shared" si="190"/>
        <v>0</v>
      </c>
      <c r="M1205" s="23" t="s">
        <v>2609</v>
      </c>
      <c r="N1205" s="2" t="s">
        <v>1981</v>
      </c>
      <c r="O1205" s="2" t="s">
        <v>2610</v>
      </c>
      <c r="P1205" s="2" t="s">
        <v>66</v>
      </c>
      <c r="Q1205" s="2" t="s">
        <v>66</v>
      </c>
      <c r="R1205" s="2" t="s">
        <v>65</v>
      </c>
      <c r="S1205" s="3"/>
      <c r="T1205" s="3"/>
      <c r="U1205" s="3"/>
      <c r="V1205" s="3"/>
      <c r="W1205" s="3"/>
      <c r="X1205" s="3"/>
      <c r="Y1205" s="3"/>
      <c r="Z1205" s="3"/>
      <c r="AA1205" s="3"/>
      <c r="AB1205" s="3"/>
      <c r="AC1205" s="3"/>
      <c r="AD1205" s="3"/>
      <c r="AE1205" s="3"/>
      <c r="AF1205" s="3"/>
      <c r="AG1205" s="3"/>
      <c r="AH1205" s="3"/>
      <c r="AI1205" s="3"/>
      <c r="AJ1205" s="3"/>
      <c r="AK1205" s="3"/>
      <c r="AL1205" s="3"/>
      <c r="AM1205" s="3"/>
      <c r="AN1205" s="3"/>
      <c r="AO1205" s="3"/>
      <c r="AP1205" s="3"/>
      <c r="AQ1205" s="3"/>
      <c r="AR1205" s="3"/>
      <c r="AS1205" s="3"/>
      <c r="AT1205" s="3"/>
      <c r="AU1205" s="3"/>
      <c r="AV1205" s="2" t="s">
        <v>52</v>
      </c>
      <c r="AW1205" s="2" t="s">
        <v>2611</v>
      </c>
      <c r="AX1205" s="2" t="s">
        <v>52</v>
      </c>
      <c r="AY1205" s="2" t="s">
        <v>52</v>
      </c>
      <c r="AZ1205" s="2" t="s">
        <v>52</v>
      </c>
    </row>
    <row r="1206" spans="1:52" ht="30" customHeight="1" x14ac:dyDescent="0.3">
      <c r="A1206" s="23" t="s">
        <v>2612</v>
      </c>
      <c r="B1206" s="23" t="s">
        <v>2613</v>
      </c>
      <c r="C1206" s="23" t="s">
        <v>1134</v>
      </c>
      <c r="D1206" s="24">
        <v>1</v>
      </c>
      <c r="E1206" s="26">
        <f>단가대비표!O141</f>
        <v>0</v>
      </c>
      <c r="F1206" s="29">
        <f>TRUNC(E1206*D1206,1)</f>
        <v>0</v>
      </c>
      <c r="G1206" s="26">
        <f>단가대비표!P141</f>
        <v>0</v>
      </c>
      <c r="H1206" s="29">
        <f>TRUNC(G1206*D1206,1)</f>
        <v>0</v>
      </c>
      <c r="I1206" s="26">
        <f>단가대비표!V141</f>
        <v>0</v>
      </c>
      <c r="J1206" s="29">
        <f>TRUNC(I1206*D1206,1)</f>
        <v>0</v>
      </c>
      <c r="K1206" s="26">
        <f t="shared" si="190"/>
        <v>0</v>
      </c>
      <c r="L1206" s="29">
        <f t="shared" si="190"/>
        <v>0</v>
      </c>
      <c r="M1206" s="23" t="s">
        <v>2614</v>
      </c>
      <c r="N1206" s="2" t="s">
        <v>1981</v>
      </c>
      <c r="O1206" s="2" t="s">
        <v>2615</v>
      </c>
      <c r="P1206" s="2" t="s">
        <v>66</v>
      </c>
      <c r="Q1206" s="2" t="s">
        <v>66</v>
      </c>
      <c r="R1206" s="2" t="s">
        <v>65</v>
      </c>
      <c r="S1206" s="3"/>
      <c r="T1206" s="3"/>
      <c r="U1206" s="3"/>
      <c r="V1206" s="3"/>
      <c r="W1206" s="3"/>
      <c r="X1206" s="3"/>
      <c r="Y1206" s="3"/>
      <c r="Z1206" s="3"/>
      <c r="AA1206" s="3"/>
      <c r="AB1206" s="3"/>
      <c r="AC1206" s="3"/>
      <c r="AD1206" s="3"/>
      <c r="AE1206" s="3"/>
      <c r="AF1206" s="3"/>
      <c r="AG1206" s="3"/>
      <c r="AH1206" s="3"/>
      <c r="AI1206" s="3"/>
      <c r="AJ1206" s="3"/>
      <c r="AK1206" s="3"/>
      <c r="AL1206" s="3"/>
      <c r="AM1206" s="3"/>
      <c r="AN1206" s="3"/>
      <c r="AO1206" s="3"/>
      <c r="AP1206" s="3"/>
      <c r="AQ1206" s="3"/>
      <c r="AR1206" s="3"/>
      <c r="AS1206" s="3"/>
      <c r="AT1206" s="3"/>
      <c r="AU1206" s="3"/>
      <c r="AV1206" s="2" t="s">
        <v>52</v>
      </c>
      <c r="AW1206" s="2" t="s">
        <v>2616</v>
      </c>
      <c r="AX1206" s="2" t="s">
        <v>52</v>
      </c>
      <c r="AY1206" s="2" t="s">
        <v>52</v>
      </c>
      <c r="AZ1206" s="2" t="s">
        <v>52</v>
      </c>
    </row>
    <row r="1207" spans="1:52" ht="30" customHeight="1" x14ac:dyDescent="0.3">
      <c r="A1207" s="23" t="s">
        <v>1083</v>
      </c>
      <c r="B1207" s="23" t="s">
        <v>2617</v>
      </c>
      <c r="C1207" s="23" t="s">
        <v>897</v>
      </c>
      <c r="D1207" s="24">
        <v>0.5</v>
      </c>
      <c r="E1207" s="26">
        <f>단가대비표!O103</f>
        <v>0</v>
      </c>
      <c r="F1207" s="29">
        <f>TRUNC(E1207*D1207,1)</f>
        <v>0</v>
      </c>
      <c r="G1207" s="26">
        <f>단가대비표!P103</f>
        <v>0</v>
      </c>
      <c r="H1207" s="29">
        <f>TRUNC(G1207*D1207,1)</f>
        <v>0</v>
      </c>
      <c r="I1207" s="26">
        <f>단가대비표!V103</f>
        <v>0</v>
      </c>
      <c r="J1207" s="29">
        <f>TRUNC(I1207*D1207,1)</f>
        <v>0</v>
      </c>
      <c r="K1207" s="26">
        <f t="shared" si="190"/>
        <v>0</v>
      </c>
      <c r="L1207" s="29">
        <f t="shared" si="190"/>
        <v>0</v>
      </c>
      <c r="M1207" s="23" t="s">
        <v>2618</v>
      </c>
      <c r="N1207" s="2" t="s">
        <v>1981</v>
      </c>
      <c r="O1207" s="2" t="s">
        <v>2619</v>
      </c>
      <c r="P1207" s="2" t="s">
        <v>66</v>
      </c>
      <c r="Q1207" s="2" t="s">
        <v>66</v>
      </c>
      <c r="R1207" s="2" t="s">
        <v>65</v>
      </c>
      <c r="S1207" s="3"/>
      <c r="T1207" s="3"/>
      <c r="U1207" s="3"/>
      <c r="V1207" s="3"/>
      <c r="W1207" s="3"/>
      <c r="X1207" s="3"/>
      <c r="Y1207" s="3"/>
      <c r="Z1207" s="3"/>
      <c r="AA1207" s="3"/>
      <c r="AB1207" s="3"/>
      <c r="AC1207" s="3"/>
      <c r="AD1207" s="3"/>
      <c r="AE1207" s="3"/>
      <c r="AF1207" s="3"/>
      <c r="AG1207" s="3"/>
      <c r="AH1207" s="3"/>
      <c r="AI1207" s="3"/>
      <c r="AJ1207" s="3"/>
      <c r="AK1207" s="3"/>
      <c r="AL1207" s="3"/>
      <c r="AM1207" s="3"/>
      <c r="AN1207" s="3"/>
      <c r="AO1207" s="3"/>
      <c r="AP1207" s="3"/>
      <c r="AQ1207" s="3"/>
      <c r="AR1207" s="3"/>
      <c r="AS1207" s="3"/>
      <c r="AT1207" s="3"/>
      <c r="AU1207" s="3"/>
      <c r="AV1207" s="2" t="s">
        <v>52</v>
      </c>
      <c r="AW1207" s="2" t="s">
        <v>2620</v>
      </c>
      <c r="AX1207" s="2" t="s">
        <v>52</v>
      </c>
      <c r="AY1207" s="2" t="s">
        <v>52</v>
      </c>
      <c r="AZ1207" s="2" t="s">
        <v>52</v>
      </c>
    </row>
    <row r="1208" spans="1:52" ht="30" customHeight="1" x14ac:dyDescent="0.3">
      <c r="A1208" s="23" t="s">
        <v>979</v>
      </c>
      <c r="B1208" s="23" t="s">
        <v>52</v>
      </c>
      <c r="C1208" s="23" t="s">
        <v>52</v>
      </c>
      <c r="D1208" s="24"/>
      <c r="E1208" s="26"/>
      <c r="F1208" s="29">
        <f>TRUNC(SUMIF(N1205:N1207, N1204, F1205:F1207),0)</f>
        <v>0</v>
      </c>
      <c r="G1208" s="26"/>
      <c r="H1208" s="29">
        <f>TRUNC(SUMIF(N1205:N1207, N1204, H1205:H1207),0)</f>
        <v>0</v>
      </c>
      <c r="I1208" s="26"/>
      <c r="J1208" s="29">
        <f>TRUNC(SUMIF(N1205:N1207, N1204, J1205:J1207),0)</f>
        <v>0</v>
      </c>
      <c r="K1208" s="26"/>
      <c r="L1208" s="29">
        <f>F1208+H1208+J1208</f>
        <v>0</v>
      </c>
      <c r="M1208" s="23" t="s">
        <v>52</v>
      </c>
      <c r="N1208" s="2" t="s">
        <v>97</v>
      </c>
      <c r="O1208" s="2" t="s">
        <v>97</v>
      </c>
      <c r="P1208" s="2" t="s">
        <v>52</v>
      </c>
      <c r="Q1208" s="2" t="s">
        <v>52</v>
      </c>
      <c r="R1208" s="2" t="s">
        <v>52</v>
      </c>
      <c r="S1208" s="3"/>
      <c r="T1208" s="3"/>
      <c r="U1208" s="3"/>
      <c r="V1208" s="3"/>
      <c r="W1208" s="3"/>
      <c r="X1208" s="3"/>
      <c r="Y1208" s="3"/>
      <c r="Z1208" s="3"/>
      <c r="AA1208" s="3"/>
      <c r="AB1208" s="3"/>
      <c r="AC1208" s="3"/>
      <c r="AD1208" s="3"/>
      <c r="AE1208" s="3"/>
      <c r="AF1208" s="3"/>
      <c r="AG1208" s="3"/>
      <c r="AH1208" s="3"/>
      <c r="AI1208" s="3"/>
      <c r="AJ1208" s="3"/>
      <c r="AK1208" s="3"/>
      <c r="AL1208" s="3"/>
      <c r="AM1208" s="3"/>
      <c r="AN1208" s="3"/>
      <c r="AO1208" s="3"/>
      <c r="AP1208" s="3"/>
      <c r="AQ1208" s="3"/>
      <c r="AR1208" s="3"/>
      <c r="AS1208" s="3"/>
      <c r="AT1208" s="3"/>
      <c r="AU1208" s="3"/>
      <c r="AV1208" s="2" t="s">
        <v>52</v>
      </c>
      <c r="AW1208" s="2" t="s">
        <v>52</v>
      </c>
      <c r="AX1208" s="2" t="s">
        <v>52</v>
      </c>
      <c r="AY1208" s="2" t="s">
        <v>52</v>
      </c>
      <c r="AZ1208" s="2" t="s">
        <v>52</v>
      </c>
    </row>
    <row r="1209" spans="1:52" ht="30" customHeight="1" x14ac:dyDescent="0.3">
      <c r="A1209" s="24"/>
      <c r="B1209" s="24"/>
      <c r="C1209" s="24"/>
      <c r="D1209" s="24"/>
      <c r="E1209" s="26"/>
      <c r="F1209" s="29"/>
      <c r="G1209" s="26"/>
      <c r="H1209" s="29"/>
      <c r="I1209" s="26"/>
      <c r="J1209" s="29"/>
      <c r="K1209" s="26"/>
      <c r="L1209" s="29"/>
      <c r="M1209" s="24"/>
    </row>
    <row r="1210" spans="1:52" ht="30" customHeight="1" x14ac:dyDescent="0.3">
      <c r="A1210" s="20" t="s">
        <v>2621</v>
      </c>
      <c r="B1210" s="21"/>
      <c r="C1210" s="21"/>
      <c r="D1210" s="21"/>
      <c r="E1210" s="25"/>
      <c r="F1210" s="28"/>
      <c r="G1210" s="25"/>
      <c r="H1210" s="28"/>
      <c r="I1210" s="25"/>
      <c r="J1210" s="28"/>
      <c r="K1210" s="25"/>
      <c r="L1210" s="28"/>
      <c r="M1210" s="22"/>
      <c r="N1210" s="1" t="s">
        <v>1986</v>
      </c>
    </row>
    <row r="1211" spans="1:52" ht="30" customHeight="1" x14ac:dyDescent="0.3">
      <c r="A1211" s="23" t="s">
        <v>2413</v>
      </c>
      <c r="B1211" s="23" t="s">
        <v>2622</v>
      </c>
      <c r="C1211" s="23" t="s">
        <v>70</v>
      </c>
      <c r="D1211" s="24">
        <v>1.03</v>
      </c>
      <c r="E1211" s="26">
        <f>단가대비표!O11</f>
        <v>0</v>
      </c>
      <c r="F1211" s="29">
        <f>TRUNC(E1211*D1211,1)</f>
        <v>0</v>
      </c>
      <c r="G1211" s="26">
        <f>단가대비표!P11</f>
        <v>0</v>
      </c>
      <c r="H1211" s="29">
        <f>TRUNC(G1211*D1211,1)</f>
        <v>0</v>
      </c>
      <c r="I1211" s="26">
        <f>단가대비표!V11</f>
        <v>0</v>
      </c>
      <c r="J1211" s="29">
        <f>TRUNC(I1211*D1211,1)</f>
        <v>0</v>
      </c>
      <c r="K1211" s="26">
        <f>TRUNC(E1211+G1211+I1211,1)</f>
        <v>0</v>
      </c>
      <c r="L1211" s="29">
        <f>TRUNC(F1211+H1211+J1211,1)</f>
        <v>0</v>
      </c>
      <c r="M1211" s="23" t="s">
        <v>2623</v>
      </c>
      <c r="N1211" s="2" t="s">
        <v>1986</v>
      </c>
      <c r="O1211" s="2" t="s">
        <v>2624</v>
      </c>
      <c r="P1211" s="2" t="s">
        <v>66</v>
      </c>
      <c r="Q1211" s="2" t="s">
        <v>66</v>
      </c>
      <c r="R1211" s="2" t="s">
        <v>65</v>
      </c>
      <c r="S1211" s="3"/>
      <c r="T1211" s="3"/>
      <c r="U1211" s="3"/>
      <c r="V1211" s="3"/>
      <c r="W1211" s="3"/>
      <c r="X1211" s="3"/>
      <c r="Y1211" s="3"/>
      <c r="Z1211" s="3"/>
      <c r="AA1211" s="3"/>
      <c r="AB1211" s="3"/>
      <c r="AC1211" s="3"/>
      <c r="AD1211" s="3"/>
      <c r="AE1211" s="3"/>
      <c r="AF1211" s="3"/>
      <c r="AG1211" s="3"/>
      <c r="AH1211" s="3"/>
      <c r="AI1211" s="3"/>
      <c r="AJ1211" s="3"/>
      <c r="AK1211" s="3"/>
      <c r="AL1211" s="3"/>
      <c r="AM1211" s="3"/>
      <c r="AN1211" s="3"/>
      <c r="AO1211" s="3"/>
      <c r="AP1211" s="3"/>
      <c r="AQ1211" s="3"/>
      <c r="AR1211" s="3"/>
      <c r="AS1211" s="3"/>
      <c r="AT1211" s="3"/>
      <c r="AU1211" s="3"/>
      <c r="AV1211" s="2" t="s">
        <v>52</v>
      </c>
      <c r="AW1211" s="2" t="s">
        <v>2625</v>
      </c>
      <c r="AX1211" s="2" t="s">
        <v>52</v>
      </c>
      <c r="AY1211" s="2" t="s">
        <v>52</v>
      </c>
      <c r="AZ1211" s="2" t="s">
        <v>52</v>
      </c>
    </row>
    <row r="1212" spans="1:52" ht="30" customHeight="1" x14ac:dyDescent="0.3">
      <c r="A1212" s="23" t="s">
        <v>1368</v>
      </c>
      <c r="B1212" s="23" t="s">
        <v>1369</v>
      </c>
      <c r="C1212" s="23" t="s">
        <v>70</v>
      </c>
      <c r="D1212" s="24">
        <v>1</v>
      </c>
      <c r="E1212" s="26">
        <f>일위대가목록!E160</f>
        <v>0</v>
      </c>
      <c r="F1212" s="29">
        <f>TRUNC(E1212*D1212,1)</f>
        <v>0</v>
      </c>
      <c r="G1212" s="26">
        <f>일위대가목록!F160</f>
        <v>0</v>
      </c>
      <c r="H1212" s="29">
        <f>TRUNC(G1212*D1212,1)</f>
        <v>0</v>
      </c>
      <c r="I1212" s="26">
        <f>일위대가목록!G160</f>
        <v>0</v>
      </c>
      <c r="J1212" s="29">
        <f>TRUNC(I1212*D1212,1)</f>
        <v>0</v>
      </c>
      <c r="K1212" s="26">
        <f>TRUNC(E1212+G1212+I1212,1)</f>
        <v>0</v>
      </c>
      <c r="L1212" s="29">
        <f>TRUNC(F1212+H1212+J1212,1)</f>
        <v>0</v>
      </c>
      <c r="M1212" s="23" t="s">
        <v>1370</v>
      </c>
      <c r="N1212" s="2" t="s">
        <v>1986</v>
      </c>
      <c r="O1212" s="2" t="s">
        <v>1371</v>
      </c>
      <c r="P1212" s="2" t="s">
        <v>65</v>
      </c>
      <c r="Q1212" s="2" t="s">
        <v>66</v>
      </c>
      <c r="R1212" s="2" t="s">
        <v>66</v>
      </c>
      <c r="S1212" s="3"/>
      <c r="T1212" s="3"/>
      <c r="U1212" s="3"/>
      <c r="V1212" s="3"/>
      <c r="W1212" s="3"/>
      <c r="X1212" s="3"/>
      <c r="Y1212" s="3"/>
      <c r="Z1212" s="3"/>
      <c r="AA1212" s="3"/>
      <c r="AB1212" s="3"/>
      <c r="AC1212" s="3"/>
      <c r="AD1212" s="3"/>
      <c r="AE1212" s="3"/>
      <c r="AF1212" s="3"/>
      <c r="AG1212" s="3"/>
      <c r="AH1212" s="3"/>
      <c r="AI1212" s="3"/>
      <c r="AJ1212" s="3"/>
      <c r="AK1212" s="3"/>
      <c r="AL1212" s="3"/>
      <c r="AM1212" s="3"/>
      <c r="AN1212" s="3"/>
      <c r="AO1212" s="3"/>
      <c r="AP1212" s="3"/>
      <c r="AQ1212" s="3"/>
      <c r="AR1212" s="3"/>
      <c r="AS1212" s="3"/>
      <c r="AT1212" s="3"/>
      <c r="AU1212" s="3"/>
      <c r="AV1212" s="2" t="s">
        <v>52</v>
      </c>
      <c r="AW1212" s="2" t="s">
        <v>2626</v>
      </c>
      <c r="AX1212" s="2" t="s">
        <v>52</v>
      </c>
      <c r="AY1212" s="2" t="s">
        <v>52</v>
      </c>
      <c r="AZ1212" s="2" t="s">
        <v>52</v>
      </c>
    </row>
    <row r="1213" spans="1:52" ht="30" customHeight="1" x14ac:dyDescent="0.3">
      <c r="A1213" s="23" t="s">
        <v>979</v>
      </c>
      <c r="B1213" s="23" t="s">
        <v>52</v>
      </c>
      <c r="C1213" s="23" t="s">
        <v>52</v>
      </c>
      <c r="D1213" s="24"/>
      <c r="E1213" s="26"/>
      <c r="F1213" s="29">
        <f>TRUNC(SUMIF(N1211:N1212, N1210, F1211:F1212),0)</f>
        <v>0</v>
      </c>
      <c r="G1213" s="26"/>
      <c r="H1213" s="29">
        <f>TRUNC(SUMIF(N1211:N1212, N1210, H1211:H1212),0)</f>
        <v>0</v>
      </c>
      <c r="I1213" s="26"/>
      <c r="J1213" s="29">
        <f>TRUNC(SUMIF(N1211:N1212, N1210, J1211:J1212),0)</f>
        <v>0</v>
      </c>
      <c r="K1213" s="26"/>
      <c r="L1213" s="29">
        <f>F1213+H1213+J1213</f>
        <v>0</v>
      </c>
      <c r="M1213" s="23" t="s">
        <v>52</v>
      </c>
      <c r="N1213" s="2" t="s">
        <v>97</v>
      </c>
      <c r="O1213" s="2" t="s">
        <v>97</v>
      </c>
      <c r="P1213" s="2" t="s">
        <v>52</v>
      </c>
      <c r="Q1213" s="2" t="s">
        <v>52</v>
      </c>
      <c r="R1213" s="2" t="s">
        <v>52</v>
      </c>
      <c r="S1213" s="3"/>
      <c r="T1213" s="3"/>
      <c r="U1213" s="3"/>
      <c r="V1213" s="3"/>
      <c r="W1213" s="3"/>
      <c r="X1213" s="3"/>
      <c r="Y1213" s="3"/>
      <c r="Z1213" s="3"/>
      <c r="AA1213" s="3"/>
      <c r="AB1213" s="3"/>
      <c r="AC1213" s="3"/>
      <c r="AD1213" s="3"/>
      <c r="AE1213" s="3"/>
      <c r="AF1213" s="3"/>
      <c r="AG1213" s="3"/>
      <c r="AH1213" s="3"/>
      <c r="AI1213" s="3"/>
      <c r="AJ1213" s="3"/>
      <c r="AK1213" s="3"/>
      <c r="AL1213" s="3"/>
      <c r="AM1213" s="3"/>
      <c r="AN1213" s="3"/>
      <c r="AO1213" s="3"/>
      <c r="AP1213" s="3"/>
      <c r="AQ1213" s="3"/>
      <c r="AR1213" s="3"/>
      <c r="AS1213" s="3"/>
      <c r="AT1213" s="3"/>
      <c r="AU1213" s="3"/>
      <c r="AV1213" s="2" t="s">
        <v>52</v>
      </c>
      <c r="AW1213" s="2" t="s">
        <v>52</v>
      </c>
      <c r="AX1213" s="2" t="s">
        <v>52</v>
      </c>
      <c r="AY1213" s="2" t="s">
        <v>52</v>
      </c>
      <c r="AZ1213" s="2" t="s">
        <v>52</v>
      </c>
    </row>
    <row r="1214" spans="1:52" ht="30" customHeight="1" x14ac:dyDescent="0.3">
      <c r="A1214" s="24"/>
      <c r="B1214" s="24"/>
      <c r="C1214" s="24"/>
      <c r="D1214" s="24"/>
      <c r="E1214" s="26"/>
      <c r="F1214" s="29"/>
      <c r="G1214" s="26"/>
      <c r="H1214" s="29"/>
      <c r="I1214" s="26"/>
      <c r="J1214" s="29"/>
      <c r="K1214" s="26"/>
      <c r="L1214" s="29"/>
      <c r="M1214" s="24"/>
    </row>
    <row r="1215" spans="1:52" ht="30" customHeight="1" x14ac:dyDescent="0.3">
      <c r="A1215" s="20" t="s">
        <v>2627</v>
      </c>
      <c r="B1215" s="21"/>
      <c r="C1215" s="21"/>
      <c r="D1215" s="21"/>
      <c r="E1215" s="25"/>
      <c r="F1215" s="28"/>
      <c r="G1215" s="25"/>
      <c r="H1215" s="28"/>
      <c r="I1215" s="25"/>
      <c r="J1215" s="28"/>
      <c r="K1215" s="25"/>
      <c r="L1215" s="28"/>
      <c r="M1215" s="22"/>
      <c r="N1215" s="1" t="s">
        <v>1990</v>
      </c>
    </row>
    <row r="1216" spans="1:52" ht="30" customHeight="1" x14ac:dyDescent="0.3">
      <c r="A1216" s="23" t="s">
        <v>1363</v>
      </c>
      <c r="B1216" s="23" t="s">
        <v>2628</v>
      </c>
      <c r="C1216" s="23" t="s">
        <v>70</v>
      </c>
      <c r="D1216" s="24">
        <v>1.03</v>
      </c>
      <c r="E1216" s="26">
        <f>단가대비표!O16</f>
        <v>0</v>
      </c>
      <c r="F1216" s="29">
        <f>TRUNC(E1216*D1216,1)</f>
        <v>0</v>
      </c>
      <c r="G1216" s="26">
        <f>단가대비표!P16</f>
        <v>0</v>
      </c>
      <c r="H1216" s="29">
        <f>TRUNC(G1216*D1216,1)</f>
        <v>0</v>
      </c>
      <c r="I1216" s="26">
        <f>단가대비표!V16</f>
        <v>0</v>
      </c>
      <c r="J1216" s="29">
        <f>TRUNC(I1216*D1216,1)</f>
        <v>0</v>
      </c>
      <c r="K1216" s="26">
        <f>TRUNC(E1216+G1216+I1216,1)</f>
        <v>0</v>
      </c>
      <c r="L1216" s="29">
        <f>TRUNC(F1216+H1216+J1216,1)</f>
        <v>0</v>
      </c>
      <c r="M1216" s="23" t="s">
        <v>2629</v>
      </c>
      <c r="N1216" s="2" t="s">
        <v>1990</v>
      </c>
      <c r="O1216" s="2" t="s">
        <v>2630</v>
      </c>
      <c r="P1216" s="2" t="s">
        <v>66</v>
      </c>
      <c r="Q1216" s="2" t="s">
        <v>66</v>
      </c>
      <c r="R1216" s="2" t="s">
        <v>65</v>
      </c>
      <c r="S1216" s="3"/>
      <c r="T1216" s="3"/>
      <c r="U1216" s="3"/>
      <c r="V1216" s="3"/>
      <c r="W1216" s="3"/>
      <c r="X1216" s="3"/>
      <c r="Y1216" s="3"/>
      <c r="Z1216" s="3"/>
      <c r="AA1216" s="3"/>
      <c r="AB1216" s="3"/>
      <c r="AC1216" s="3"/>
      <c r="AD1216" s="3"/>
      <c r="AE1216" s="3"/>
      <c r="AF1216" s="3"/>
      <c r="AG1216" s="3"/>
      <c r="AH1216" s="3"/>
      <c r="AI1216" s="3"/>
      <c r="AJ1216" s="3"/>
      <c r="AK1216" s="3"/>
      <c r="AL1216" s="3"/>
      <c r="AM1216" s="3"/>
      <c r="AN1216" s="3"/>
      <c r="AO1216" s="3"/>
      <c r="AP1216" s="3"/>
      <c r="AQ1216" s="3"/>
      <c r="AR1216" s="3"/>
      <c r="AS1216" s="3"/>
      <c r="AT1216" s="3"/>
      <c r="AU1216" s="3"/>
      <c r="AV1216" s="2" t="s">
        <v>52</v>
      </c>
      <c r="AW1216" s="2" t="s">
        <v>2631</v>
      </c>
      <c r="AX1216" s="2" t="s">
        <v>52</v>
      </c>
      <c r="AY1216" s="2" t="s">
        <v>52</v>
      </c>
      <c r="AZ1216" s="2" t="s">
        <v>52</v>
      </c>
    </row>
    <row r="1217" spans="1:52" ht="30" customHeight="1" x14ac:dyDescent="0.3">
      <c r="A1217" s="23" t="s">
        <v>1368</v>
      </c>
      <c r="B1217" s="23" t="s">
        <v>1369</v>
      </c>
      <c r="C1217" s="23" t="s">
        <v>70</v>
      </c>
      <c r="D1217" s="24">
        <v>1</v>
      </c>
      <c r="E1217" s="26">
        <f>일위대가목록!E160</f>
        <v>0</v>
      </c>
      <c r="F1217" s="29">
        <f>TRUNC(E1217*D1217,1)</f>
        <v>0</v>
      </c>
      <c r="G1217" s="26">
        <f>일위대가목록!F160</f>
        <v>0</v>
      </c>
      <c r="H1217" s="29">
        <f>TRUNC(G1217*D1217,1)</f>
        <v>0</v>
      </c>
      <c r="I1217" s="26">
        <f>일위대가목록!G160</f>
        <v>0</v>
      </c>
      <c r="J1217" s="29">
        <f>TRUNC(I1217*D1217,1)</f>
        <v>0</v>
      </c>
      <c r="K1217" s="26">
        <f>TRUNC(E1217+G1217+I1217,1)</f>
        <v>0</v>
      </c>
      <c r="L1217" s="29">
        <f>TRUNC(F1217+H1217+J1217,1)</f>
        <v>0</v>
      </c>
      <c r="M1217" s="23" t="s">
        <v>1370</v>
      </c>
      <c r="N1217" s="2" t="s">
        <v>1990</v>
      </c>
      <c r="O1217" s="2" t="s">
        <v>1371</v>
      </c>
      <c r="P1217" s="2" t="s">
        <v>65</v>
      </c>
      <c r="Q1217" s="2" t="s">
        <v>66</v>
      </c>
      <c r="R1217" s="2" t="s">
        <v>66</v>
      </c>
      <c r="S1217" s="3"/>
      <c r="T1217" s="3"/>
      <c r="U1217" s="3"/>
      <c r="V1217" s="3"/>
      <c r="W1217" s="3"/>
      <c r="X1217" s="3"/>
      <c r="Y1217" s="3"/>
      <c r="Z1217" s="3"/>
      <c r="AA1217" s="3"/>
      <c r="AB1217" s="3"/>
      <c r="AC1217" s="3"/>
      <c r="AD1217" s="3"/>
      <c r="AE1217" s="3"/>
      <c r="AF1217" s="3"/>
      <c r="AG1217" s="3"/>
      <c r="AH1217" s="3"/>
      <c r="AI1217" s="3"/>
      <c r="AJ1217" s="3"/>
      <c r="AK1217" s="3"/>
      <c r="AL1217" s="3"/>
      <c r="AM1217" s="3"/>
      <c r="AN1217" s="3"/>
      <c r="AO1217" s="3"/>
      <c r="AP1217" s="3"/>
      <c r="AQ1217" s="3"/>
      <c r="AR1217" s="3"/>
      <c r="AS1217" s="3"/>
      <c r="AT1217" s="3"/>
      <c r="AU1217" s="3"/>
      <c r="AV1217" s="2" t="s">
        <v>52</v>
      </c>
      <c r="AW1217" s="2" t="s">
        <v>2632</v>
      </c>
      <c r="AX1217" s="2" t="s">
        <v>52</v>
      </c>
      <c r="AY1217" s="2" t="s">
        <v>52</v>
      </c>
      <c r="AZ1217" s="2" t="s">
        <v>52</v>
      </c>
    </row>
    <row r="1218" spans="1:52" ht="30" customHeight="1" x14ac:dyDescent="0.3">
      <c r="A1218" s="23" t="s">
        <v>979</v>
      </c>
      <c r="B1218" s="23" t="s">
        <v>52</v>
      </c>
      <c r="C1218" s="23" t="s">
        <v>52</v>
      </c>
      <c r="D1218" s="24"/>
      <c r="E1218" s="26"/>
      <c r="F1218" s="29">
        <f>TRUNC(SUMIF(N1216:N1217, N1215, F1216:F1217),0)</f>
        <v>0</v>
      </c>
      <c r="G1218" s="26"/>
      <c r="H1218" s="29">
        <f>TRUNC(SUMIF(N1216:N1217, N1215, H1216:H1217),0)</f>
        <v>0</v>
      </c>
      <c r="I1218" s="26"/>
      <c r="J1218" s="29">
        <f>TRUNC(SUMIF(N1216:N1217, N1215, J1216:J1217),0)</f>
        <v>0</v>
      </c>
      <c r="K1218" s="26"/>
      <c r="L1218" s="29">
        <f>F1218+H1218+J1218</f>
        <v>0</v>
      </c>
      <c r="M1218" s="23" t="s">
        <v>52</v>
      </c>
      <c r="N1218" s="2" t="s">
        <v>97</v>
      </c>
      <c r="O1218" s="2" t="s">
        <v>97</v>
      </c>
      <c r="P1218" s="2" t="s">
        <v>52</v>
      </c>
      <c r="Q1218" s="2" t="s">
        <v>52</v>
      </c>
      <c r="R1218" s="2" t="s">
        <v>52</v>
      </c>
      <c r="S1218" s="3"/>
      <c r="T1218" s="3"/>
      <c r="U1218" s="3"/>
      <c r="V1218" s="3"/>
      <c r="W1218" s="3"/>
      <c r="X1218" s="3"/>
      <c r="Y1218" s="3"/>
      <c r="Z1218" s="3"/>
      <c r="AA1218" s="3"/>
      <c r="AB1218" s="3"/>
      <c r="AC1218" s="3"/>
      <c r="AD1218" s="3"/>
      <c r="AE1218" s="3"/>
      <c r="AF1218" s="3"/>
      <c r="AG1218" s="3"/>
      <c r="AH1218" s="3"/>
      <c r="AI1218" s="3"/>
      <c r="AJ1218" s="3"/>
      <c r="AK1218" s="3"/>
      <c r="AL1218" s="3"/>
      <c r="AM1218" s="3"/>
      <c r="AN1218" s="3"/>
      <c r="AO1218" s="3"/>
      <c r="AP1218" s="3"/>
      <c r="AQ1218" s="3"/>
      <c r="AR1218" s="3"/>
      <c r="AS1218" s="3"/>
      <c r="AT1218" s="3"/>
      <c r="AU1218" s="3"/>
      <c r="AV1218" s="2" t="s">
        <v>52</v>
      </c>
      <c r="AW1218" s="2" t="s">
        <v>52</v>
      </c>
      <c r="AX1218" s="2" t="s">
        <v>52</v>
      </c>
      <c r="AY1218" s="2" t="s">
        <v>52</v>
      </c>
      <c r="AZ1218" s="2" t="s">
        <v>52</v>
      </c>
    </row>
    <row r="1219" spans="1:52" ht="30" customHeight="1" x14ac:dyDescent="0.3">
      <c r="A1219" s="24"/>
      <c r="B1219" s="24"/>
      <c r="C1219" s="24"/>
      <c r="D1219" s="24"/>
      <c r="E1219" s="26"/>
      <c r="F1219" s="29"/>
      <c r="G1219" s="26"/>
      <c r="H1219" s="29"/>
      <c r="I1219" s="26"/>
      <c r="J1219" s="29"/>
      <c r="K1219" s="26"/>
      <c r="L1219" s="29"/>
      <c r="M1219" s="24"/>
    </row>
    <row r="1220" spans="1:52" ht="30" customHeight="1" x14ac:dyDescent="0.3">
      <c r="A1220" s="20" t="s">
        <v>2633</v>
      </c>
      <c r="B1220" s="21"/>
      <c r="C1220" s="21"/>
      <c r="D1220" s="21"/>
      <c r="E1220" s="25"/>
      <c r="F1220" s="28"/>
      <c r="G1220" s="25"/>
      <c r="H1220" s="28"/>
      <c r="I1220" s="25"/>
      <c r="J1220" s="28"/>
      <c r="K1220" s="25"/>
      <c r="L1220" s="28"/>
      <c r="M1220" s="22"/>
      <c r="N1220" s="1" t="s">
        <v>1998</v>
      </c>
    </row>
    <row r="1221" spans="1:52" ht="30" customHeight="1" x14ac:dyDescent="0.3">
      <c r="A1221" s="23" t="s">
        <v>2634</v>
      </c>
      <c r="B1221" s="23" t="s">
        <v>2635</v>
      </c>
      <c r="C1221" s="23" t="s">
        <v>70</v>
      </c>
      <c r="D1221" s="24">
        <v>0.1</v>
      </c>
      <c r="E1221" s="26">
        <f>일위대가목록!E207</f>
        <v>0</v>
      </c>
      <c r="F1221" s="29">
        <f>TRUNC(E1221*D1221,1)</f>
        <v>0</v>
      </c>
      <c r="G1221" s="26">
        <f>일위대가목록!F207</f>
        <v>0</v>
      </c>
      <c r="H1221" s="29">
        <f>TRUNC(G1221*D1221,1)</f>
        <v>0</v>
      </c>
      <c r="I1221" s="26">
        <f>일위대가목록!G207</f>
        <v>0</v>
      </c>
      <c r="J1221" s="29">
        <f>TRUNC(I1221*D1221,1)</f>
        <v>0</v>
      </c>
      <c r="K1221" s="26">
        <f>TRUNC(E1221+G1221+I1221,1)</f>
        <v>0</v>
      </c>
      <c r="L1221" s="29">
        <f>TRUNC(F1221+H1221+J1221,1)</f>
        <v>0</v>
      </c>
      <c r="M1221" s="23" t="s">
        <v>2636</v>
      </c>
      <c r="N1221" s="2" t="s">
        <v>1998</v>
      </c>
      <c r="O1221" s="2" t="s">
        <v>2637</v>
      </c>
      <c r="P1221" s="2" t="s">
        <v>65</v>
      </c>
      <c r="Q1221" s="2" t="s">
        <v>66</v>
      </c>
      <c r="R1221" s="2" t="s">
        <v>66</v>
      </c>
      <c r="S1221" s="3"/>
      <c r="T1221" s="3"/>
      <c r="U1221" s="3"/>
      <c r="V1221" s="3"/>
      <c r="W1221" s="3"/>
      <c r="X1221" s="3"/>
      <c r="Y1221" s="3"/>
      <c r="Z1221" s="3"/>
      <c r="AA1221" s="3"/>
      <c r="AB1221" s="3"/>
      <c r="AC1221" s="3"/>
      <c r="AD1221" s="3"/>
      <c r="AE1221" s="3"/>
      <c r="AF1221" s="3"/>
      <c r="AG1221" s="3"/>
      <c r="AH1221" s="3"/>
      <c r="AI1221" s="3"/>
      <c r="AJ1221" s="3"/>
      <c r="AK1221" s="3"/>
      <c r="AL1221" s="3"/>
      <c r="AM1221" s="3"/>
      <c r="AN1221" s="3"/>
      <c r="AO1221" s="3"/>
      <c r="AP1221" s="3"/>
      <c r="AQ1221" s="3"/>
      <c r="AR1221" s="3"/>
      <c r="AS1221" s="3"/>
      <c r="AT1221" s="3"/>
      <c r="AU1221" s="3"/>
      <c r="AV1221" s="2" t="s">
        <v>52</v>
      </c>
      <c r="AW1221" s="2" t="s">
        <v>2638</v>
      </c>
      <c r="AX1221" s="2" t="s">
        <v>52</v>
      </c>
      <c r="AY1221" s="2" t="s">
        <v>52</v>
      </c>
      <c r="AZ1221" s="2" t="s">
        <v>52</v>
      </c>
    </row>
    <row r="1222" spans="1:52" ht="30" customHeight="1" x14ac:dyDescent="0.3">
      <c r="A1222" s="23" t="s">
        <v>979</v>
      </c>
      <c r="B1222" s="23" t="s">
        <v>52</v>
      </c>
      <c r="C1222" s="23" t="s">
        <v>52</v>
      </c>
      <c r="D1222" s="24"/>
      <c r="E1222" s="26"/>
      <c r="F1222" s="29">
        <f>TRUNC(SUMIF(N1221:N1221, N1220, F1221:F1221),0)</f>
        <v>0</v>
      </c>
      <c r="G1222" s="26"/>
      <c r="H1222" s="29">
        <f>TRUNC(SUMIF(N1221:N1221, N1220, H1221:H1221),0)</f>
        <v>0</v>
      </c>
      <c r="I1222" s="26"/>
      <c r="J1222" s="29">
        <f>TRUNC(SUMIF(N1221:N1221, N1220, J1221:J1221),0)</f>
        <v>0</v>
      </c>
      <c r="K1222" s="26"/>
      <c r="L1222" s="29">
        <f>F1222+H1222+J1222</f>
        <v>0</v>
      </c>
      <c r="M1222" s="23" t="s">
        <v>52</v>
      </c>
      <c r="N1222" s="2" t="s">
        <v>97</v>
      </c>
      <c r="O1222" s="2" t="s">
        <v>97</v>
      </c>
      <c r="P1222" s="2" t="s">
        <v>52</v>
      </c>
      <c r="Q1222" s="2" t="s">
        <v>52</v>
      </c>
      <c r="R1222" s="2" t="s">
        <v>52</v>
      </c>
      <c r="S1222" s="3"/>
      <c r="T1222" s="3"/>
      <c r="U1222" s="3"/>
      <c r="V1222" s="3"/>
      <c r="W1222" s="3"/>
      <c r="X1222" s="3"/>
      <c r="Y1222" s="3"/>
      <c r="Z1222" s="3"/>
      <c r="AA1222" s="3"/>
      <c r="AB1222" s="3"/>
      <c r="AC1222" s="3"/>
      <c r="AD1222" s="3"/>
      <c r="AE1222" s="3"/>
      <c r="AF1222" s="3"/>
      <c r="AG1222" s="3"/>
      <c r="AH1222" s="3"/>
      <c r="AI1222" s="3"/>
      <c r="AJ1222" s="3"/>
      <c r="AK1222" s="3"/>
      <c r="AL1222" s="3"/>
      <c r="AM1222" s="3"/>
      <c r="AN1222" s="3"/>
      <c r="AO1222" s="3"/>
      <c r="AP1222" s="3"/>
      <c r="AQ1222" s="3"/>
      <c r="AR1222" s="3"/>
      <c r="AS1222" s="3"/>
      <c r="AT1222" s="3"/>
      <c r="AU1222" s="3"/>
      <c r="AV1222" s="2" t="s">
        <v>52</v>
      </c>
      <c r="AW1222" s="2" t="s">
        <v>52</v>
      </c>
      <c r="AX1222" s="2" t="s">
        <v>52</v>
      </c>
      <c r="AY1222" s="2" t="s">
        <v>52</v>
      </c>
      <c r="AZ1222" s="2" t="s">
        <v>52</v>
      </c>
    </row>
    <row r="1223" spans="1:52" ht="30" customHeight="1" x14ac:dyDescent="0.3">
      <c r="A1223" s="24"/>
      <c r="B1223" s="24"/>
      <c r="C1223" s="24"/>
      <c r="D1223" s="24"/>
      <c r="E1223" s="26"/>
      <c r="F1223" s="29"/>
      <c r="G1223" s="26"/>
      <c r="H1223" s="29"/>
      <c r="I1223" s="26"/>
      <c r="J1223" s="29"/>
      <c r="K1223" s="26"/>
      <c r="L1223" s="29"/>
      <c r="M1223" s="24"/>
    </row>
    <row r="1224" spans="1:52" ht="30" customHeight="1" x14ac:dyDescent="0.3">
      <c r="A1224" s="20" t="s">
        <v>2639</v>
      </c>
      <c r="B1224" s="21"/>
      <c r="C1224" s="21"/>
      <c r="D1224" s="21"/>
      <c r="E1224" s="25"/>
      <c r="F1224" s="28"/>
      <c r="G1224" s="25"/>
      <c r="H1224" s="28"/>
      <c r="I1224" s="25"/>
      <c r="J1224" s="28"/>
      <c r="K1224" s="25"/>
      <c r="L1224" s="28"/>
      <c r="M1224" s="22"/>
      <c r="N1224" s="1" t="s">
        <v>2637</v>
      </c>
    </row>
    <row r="1225" spans="1:52" ht="30" customHeight="1" x14ac:dyDescent="0.3">
      <c r="A1225" s="23" t="s">
        <v>2640</v>
      </c>
      <c r="B1225" s="23" t="s">
        <v>2641</v>
      </c>
      <c r="C1225" s="23" t="s">
        <v>897</v>
      </c>
      <c r="D1225" s="24">
        <v>10.362</v>
      </c>
      <c r="E1225" s="26">
        <f>단가대비표!O28</f>
        <v>0</v>
      </c>
      <c r="F1225" s="29">
        <f>TRUNC(E1225*D1225,1)</f>
        <v>0</v>
      </c>
      <c r="G1225" s="26">
        <f>단가대비표!P28</f>
        <v>0</v>
      </c>
      <c r="H1225" s="29">
        <f>TRUNC(G1225*D1225,1)</f>
        <v>0</v>
      </c>
      <c r="I1225" s="26">
        <f>단가대비표!V28</f>
        <v>0</v>
      </c>
      <c r="J1225" s="29">
        <f>TRUNC(I1225*D1225,1)</f>
        <v>0</v>
      </c>
      <c r="K1225" s="26">
        <f t="shared" ref="K1225:L1228" si="191">TRUNC(E1225+G1225+I1225,1)</f>
        <v>0</v>
      </c>
      <c r="L1225" s="29">
        <f t="shared" si="191"/>
        <v>0</v>
      </c>
      <c r="M1225" s="23" t="s">
        <v>2642</v>
      </c>
      <c r="N1225" s="2" t="s">
        <v>2637</v>
      </c>
      <c r="O1225" s="2" t="s">
        <v>2643</v>
      </c>
      <c r="P1225" s="2" t="s">
        <v>66</v>
      </c>
      <c r="Q1225" s="2" t="s">
        <v>66</v>
      </c>
      <c r="R1225" s="2" t="s">
        <v>65</v>
      </c>
      <c r="S1225" s="3"/>
      <c r="T1225" s="3"/>
      <c r="U1225" s="3"/>
      <c r="V1225" s="3"/>
      <c r="W1225" s="3"/>
      <c r="X1225" s="3"/>
      <c r="Y1225" s="3"/>
      <c r="Z1225" s="3"/>
      <c r="AA1225" s="3"/>
      <c r="AB1225" s="3"/>
      <c r="AC1225" s="3"/>
      <c r="AD1225" s="3"/>
      <c r="AE1225" s="3"/>
      <c r="AF1225" s="3"/>
      <c r="AG1225" s="3"/>
      <c r="AH1225" s="3"/>
      <c r="AI1225" s="3"/>
      <c r="AJ1225" s="3"/>
      <c r="AK1225" s="3"/>
      <c r="AL1225" s="3"/>
      <c r="AM1225" s="3"/>
      <c r="AN1225" s="3"/>
      <c r="AO1225" s="3"/>
      <c r="AP1225" s="3"/>
      <c r="AQ1225" s="3"/>
      <c r="AR1225" s="3"/>
      <c r="AS1225" s="3"/>
      <c r="AT1225" s="3"/>
      <c r="AU1225" s="3"/>
      <c r="AV1225" s="2" t="s">
        <v>52</v>
      </c>
      <c r="AW1225" s="2" t="s">
        <v>2644</v>
      </c>
      <c r="AX1225" s="2" t="s">
        <v>52</v>
      </c>
      <c r="AY1225" s="2" t="s">
        <v>52</v>
      </c>
      <c r="AZ1225" s="2" t="s">
        <v>52</v>
      </c>
    </row>
    <row r="1226" spans="1:52" ht="30" customHeight="1" x14ac:dyDescent="0.3">
      <c r="A1226" s="23" t="s">
        <v>1577</v>
      </c>
      <c r="B1226" s="23" t="s">
        <v>1578</v>
      </c>
      <c r="C1226" s="23" t="s">
        <v>897</v>
      </c>
      <c r="D1226" s="24">
        <v>9.42</v>
      </c>
      <c r="E1226" s="26">
        <f>일위대가목록!E170</f>
        <v>0</v>
      </c>
      <c r="F1226" s="29">
        <f>TRUNC(E1226*D1226,1)</f>
        <v>0</v>
      </c>
      <c r="G1226" s="26">
        <f>일위대가목록!F170</f>
        <v>0</v>
      </c>
      <c r="H1226" s="29">
        <f>TRUNC(G1226*D1226,1)</f>
        <v>0</v>
      </c>
      <c r="I1226" s="26">
        <f>일위대가목록!G170</f>
        <v>0</v>
      </c>
      <c r="J1226" s="29">
        <f>TRUNC(I1226*D1226,1)</f>
        <v>0</v>
      </c>
      <c r="K1226" s="26">
        <f t="shared" si="191"/>
        <v>0</v>
      </c>
      <c r="L1226" s="29">
        <f t="shared" si="191"/>
        <v>0</v>
      </c>
      <c r="M1226" s="23" t="s">
        <v>1579</v>
      </c>
      <c r="N1226" s="2" t="s">
        <v>2637</v>
      </c>
      <c r="O1226" s="2" t="s">
        <v>1580</v>
      </c>
      <c r="P1226" s="2" t="s">
        <v>65</v>
      </c>
      <c r="Q1226" s="2" t="s">
        <v>66</v>
      </c>
      <c r="R1226" s="2" t="s">
        <v>66</v>
      </c>
      <c r="S1226" s="3"/>
      <c r="T1226" s="3"/>
      <c r="U1226" s="3"/>
      <c r="V1226" s="3"/>
      <c r="W1226" s="3"/>
      <c r="X1226" s="3"/>
      <c r="Y1226" s="3"/>
      <c r="Z1226" s="3"/>
      <c r="AA1226" s="3"/>
      <c r="AB1226" s="3"/>
      <c r="AC1226" s="3"/>
      <c r="AD1226" s="3"/>
      <c r="AE1226" s="3"/>
      <c r="AF1226" s="3"/>
      <c r="AG1226" s="3"/>
      <c r="AH1226" s="3"/>
      <c r="AI1226" s="3"/>
      <c r="AJ1226" s="3"/>
      <c r="AK1226" s="3"/>
      <c r="AL1226" s="3"/>
      <c r="AM1226" s="3"/>
      <c r="AN1226" s="3"/>
      <c r="AO1226" s="3"/>
      <c r="AP1226" s="3"/>
      <c r="AQ1226" s="3"/>
      <c r="AR1226" s="3"/>
      <c r="AS1226" s="3"/>
      <c r="AT1226" s="3"/>
      <c r="AU1226" s="3"/>
      <c r="AV1226" s="2" t="s">
        <v>52</v>
      </c>
      <c r="AW1226" s="2" t="s">
        <v>2645</v>
      </c>
      <c r="AX1226" s="2" t="s">
        <v>52</v>
      </c>
      <c r="AY1226" s="2" t="s">
        <v>52</v>
      </c>
      <c r="AZ1226" s="2" t="s">
        <v>52</v>
      </c>
    </row>
    <row r="1227" spans="1:52" ht="30" customHeight="1" x14ac:dyDescent="0.3">
      <c r="A1227" s="23" t="s">
        <v>1582</v>
      </c>
      <c r="B1227" s="23" t="s">
        <v>1583</v>
      </c>
      <c r="C1227" s="23" t="s">
        <v>70</v>
      </c>
      <c r="D1227" s="24">
        <v>2</v>
      </c>
      <c r="E1227" s="26">
        <f>일위대가목록!E151</f>
        <v>0</v>
      </c>
      <c r="F1227" s="29">
        <f>TRUNC(E1227*D1227,1)</f>
        <v>0</v>
      </c>
      <c r="G1227" s="26">
        <f>일위대가목록!F151</f>
        <v>0</v>
      </c>
      <c r="H1227" s="29">
        <f>TRUNC(G1227*D1227,1)</f>
        <v>0</v>
      </c>
      <c r="I1227" s="26">
        <f>일위대가목록!G151</f>
        <v>0</v>
      </c>
      <c r="J1227" s="29">
        <f>TRUNC(I1227*D1227,1)</f>
        <v>0</v>
      </c>
      <c r="K1227" s="26">
        <f t="shared" si="191"/>
        <v>0</v>
      </c>
      <c r="L1227" s="29">
        <f t="shared" si="191"/>
        <v>0</v>
      </c>
      <c r="M1227" s="23" t="s">
        <v>1584</v>
      </c>
      <c r="N1227" s="2" t="s">
        <v>2637</v>
      </c>
      <c r="O1227" s="2" t="s">
        <v>1585</v>
      </c>
      <c r="P1227" s="2" t="s">
        <v>65</v>
      </c>
      <c r="Q1227" s="2" t="s">
        <v>66</v>
      </c>
      <c r="R1227" s="2" t="s">
        <v>66</v>
      </c>
      <c r="S1227" s="3"/>
      <c r="T1227" s="3"/>
      <c r="U1227" s="3"/>
      <c r="V1227" s="3"/>
      <c r="W1227" s="3"/>
      <c r="X1227" s="3"/>
      <c r="Y1227" s="3"/>
      <c r="Z1227" s="3"/>
      <c r="AA1227" s="3"/>
      <c r="AB1227" s="3"/>
      <c r="AC1227" s="3"/>
      <c r="AD1227" s="3"/>
      <c r="AE1227" s="3"/>
      <c r="AF1227" s="3"/>
      <c r="AG1227" s="3"/>
      <c r="AH1227" s="3"/>
      <c r="AI1227" s="3"/>
      <c r="AJ1227" s="3"/>
      <c r="AK1227" s="3"/>
      <c r="AL1227" s="3"/>
      <c r="AM1227" s="3"/>
      <c r="AN1227" s="3"/>
      <c r="AO1227" s="3"/>
      <c r="AP1227" s="3"/>
      <c r="AQ1227" s="3"/>
      <c r="AR1227" s="3"/>
      <c r="AS1227" s="3"/>
      <c r="AT1227" s="3"/>
      <c r="AU1227" s="3"/>
      <c r="AV1227" s="2" t="s">
        <v>52</v>
      </c>
      <c r="AW1227" s="2" t="s">
        <v>2646</v>
      </c>
      <c r="AX1227" s="2" t="s">
        <v>52</v>
      </c>
      <c r="AY1227" s="2" t="s">
        <v>52</v>
      </c>
      <c r="AZ1227" s="2" t="s">
        <v>52</v>
      </c>
    </row>
    <row r="1228" spans="1:52" ht="30" customHeight="1" x14ac:dyDescent="0.3">
      <c r="A1228" s="23" t="s">
        <v>895</v>
      </c>
      <c r="B1228" s="23" t="s">
        <v>896</v>
      </c>
      <c r="C1228" s="23" t="s">
        <v>897</v>
      </c>
      <c r="D1228" s="24">
        <v>-0.65900000000000003</v>
      </c>
      <c r="E1228" s="26">
        <f>단가대비표!O18</f>
        <v>0</v>
      </c>
      <c r="F1228" s="29">
        <f>TRUNC(E1228*D1228,1)</f>
        <v>0</v>
      </c>
      <c r="G1228" s="26">
        <f>단가대비표!P18</f>
        <v>0</v>
      </c>
      <c r="H1228" s="29">
        <f>TRUNC(G1228*D1228,1)</f>
        <v>0</v>
      </c>
      <c r="I1228" s="26">
        <f>단가대비표!V18</f>
        <v>0</v>
      </c>
      <c r="J1228" s="29">
        <f>TRUNC(I1228*D1228,1)</f>
        <v>0</v>
      </c>
      <c r="K1228" s="26">
        <f t="shared" si="191"/>
        <v>0</v>
      </c>
      <c r="L1228" s="29">
        <f t="shared" si="191"/>
        <v>0</v>
      </c>
      <c r="M1228" s="23" t="s">
        <v>898</v>
      </c>
      <c r="N1228" s="2" t="s">
        <v>2637</v>
      </c>
      <c r="O1228" s="2" t="s">
        <v>899</v>
      </c>
      <c r="P1228" s="2" t="s">
        <v>66</v>
      </c>
      <c r="Q1228" s="2" t="s">
        <v>66</v>
      </c>
      <c r="R1228" s="2" t="s">
        <v>65</v>
      </c>
      <c r="S1228" s="3"/>
      <c r="T1228" s="3"/>
      <c r="U1228" s="3"/>
      <c r="V1228" s="3"/>
      <c r="W1228" s="3"/>
      <c r="X1228" s="3"/>
      <c r="Y1228" s="3"/>
      <c r="Z1228" s="3"/>
      <c r="AA1228" s="3"/>
      <c r="AB1228" s="3"/>
      <c r="AC1228" s="3"/>
      <c r="AD1228" s="3"/>
      <c r="AE1228" s="3"/>
      <c r="AF1228" s="3"/>
      <c r="AG1228" s="3"/>
      <c r="AH1228" s="3"/>
      <c r="AI1228" s="3"/>
      <c r="AJ1228" s="3"/>
      <c r="AK1228" s="3"/>
      <c r="AL1228" s="3"/>
      <c r="AM1228" s="3"/>
      <c r="AN1228" s="3"/>
      <c r="AO1228" s="3"/>
      <c r="AP1228" s="3"/>
      <c r="AQ1228" s="3"/>
      <c r="AR1228" s="3"/>
      <c r="AS1228" s="3"/>
      <c r="AT1228" s="3"/>
      <c r="AU1228" s="3"/>
      <c r="AV1228" s="2" t="s">
        <v>52</v>
      </c>
      <c r="AW1228" s="2" t="s">
        <v>2647</v>
      </c>
      <c r="AX1228" s="2" t="s">
        <v>52</v>
      </c>
      <c r="AY1228" s="2" t="s">
        <v>52</v>
      </c>
      <c r="AZ1228" s="2" t="s">
        <v>52</v>
      </c>
    </row>
    <row r="1229" spans="1:52" ht="30" customHeight="1" x14ac:dyDescent="0.3">
      <c r="A1229" s="23" t="s">
        <v>979</v>
      </c>
      <c r="B1229" s="23" t="s">
        <v>52</v>
      </c>
      <c r="C1229" s="23" t="s">
        <v>52</v>
      </c>
      <c r="D1229" s="24"/>
      <c r="E1229" s="26"/>
      <c r="F1229" s="29">
        <f>TRUNC(SUMIF(N1225:N1228, N1224, F1225:F1228),0)</f>
        <v>0</v>
      </c>
      <c r="G1229" s="26"/>
      <c r="H1229" s="29">
        <f>TRUNC(SUMIF(N1225:N1228, N1224, H1225:H1228),0)</f>
        <v>0</v>
      </c>
      <c r="I1229" s="26"/>
      <c r="J1229" s="29">
        <f>TRUNC(SUMIF(N1225:N1228, N1224, J1225:J1228),0)</f>
        <v>0</v>
      </c>
      <c r="K1229" s="26"/>
      <c r="L1229" s="29">
        <f>F1229+H1229+J1229</f>
        <v>0</v>
      </c>
      <c r="M1229" s="23" t="s">
        <v>52</v>
      </c>
      <c r="N1229" s="2" t="s">
        <v>97</v>
      </c>
      <c r="O1229" s="2" t="s">
        <v>97</v>
      </c>
      <c r="P1229" s="2" t="s">
        <v>52</v>
      </c>
      <c r="Q1229" s="2" t="s">
        <v>52</v>
      </c>
      <c r="R1229" s="2" t="s">
        <v>52</v>
      </c>
      <c r="S1229" s="3"/>
      <c r="T1229" s="3"/>
      <c r="U1229" s="3"/>
      <c r="V1229" s="3"/>
      <c r="W1229" s="3"/>
      <c r="X1229" s="3"/>
      <c r="Y1229" s="3"/>
      <c r="Z1229" s="3"/>
      <c r="AA1229" s="3"/>
      <c r="AB1229" s="3"/>
      <c r="AC1229" s="3"/>
      <c r="AD1229" s="3"/>
      <c r="AE1229" s="3"/>
      <c r="AF1229" s="3"/>
      <c r="AG1229" s="3"/>
      <c r="AH1229" s="3"/>
      <c r="AI1229" s="3"/>
      <c r="AJ1229" s="3"/>
      <c r="AK1229" s="3"/>
      <c r="AL1229" s="3"/>
      <c r="AM1229" s="3"/>
      <c r="AN1229" s="3"/>
      <c r="AO1229" s="3"/>
      <c r="AP1229" s="3"/>
      <c r="AQ1229" s="3"/>
      <c r="AR1229" s="3"/>
      <c r="AS1229" s="3"/>
      <c r="AT1229" s="3"/>
      <c r="AU1229" s="3"/>
      <c r="AV1229" s="2" t="s">
        <v>52</v>
      </c>
      <c r="AW1229" s="2" t="s">
        <v>52</v>
      </c>
      <c r="AX1229" s="2" t="s">
        <v>52</v>
      </c>
      <c r="AY1229" s="2" t="s">
        <v>52</v>
      </c>
      <c r="AZ1229" s="2" t="s">
        <v>52</v>
      </c>
    </row>
    <row r="1230" spans="1:52" ht="30" customHeight="1" x14ac:dyDescent="0.3">
      <c r="A1230" s="24"/>
      <c r="B1230" s="24"/>
      <c r="C1230" s="24"/>
      <c r="D1230" s="24"/>
      <c r="E1230" s="26"/>
      <c r="F1230" s="29"/>
      <c r="G1230" s="26"/>
      <c r="H1230" s="29"/>
      <c r="I1230" s="26"/>
      <c r="J1230" s="29"/>
      <c r="K1230" s="26"/>
      <c r="L1230" s="29"/>
      <c r="M1230" s="24"/>
    </row>
    <row r="1231" spans="1:52" ht="30" customHeight="1" x14ac:dyDescent="0.3">
      <c r="A1231" s="20" t="s">
        <v>2648</v>
      </c>
      <c r="B1231" s="21"/>
      <c r="C1231" s="21"/>
      <c r="D1231" s="21"/>
      <c r="E1231" s="25"/>
      <c r="F1231" s="28"/>
      <c r="G1231" s="25"/>
      <c r="H1231" s="28"/>
      <c r="I1231" s="25"/>
      <c r="J1231" s="28"/>
      <c r="K1231" s="25"/>
      <c r="L1231" s="28"/>
      <c r="M1231" s="22"/>
      <c r="N1231" s="1" t="s">
        <v>2027</v>
      </c>
    </row>
    <row r="1232" spans="1:52" ht="30" customHeight="1" x14ac:dyDescent="0.3">
      <c r="A1232" s="23" t="s">
        <v>2023</v>
      </c>
      <c r="B1232" s="23" t="s">
        <v>2024</v>
      </c>
      <c r="C1232" s="23" t="s">
        <v>82</v>
      </c>
      <c r="D1232" s="24">
        <v>0.63539999999999996</v>
      </c>
      <c r="E1232" s="26">
        <f>단가대비표!O7</f>
        <v>0</v>
      </c>
      <c r="F1232" s="29">
        <f>TRUNC(E1232*D1232,1)</f>
        <v>0</v>
      </c>
      <c r="G1232" s="26">
        <f>단가대비표!P7</f>
        <v>0</v>
      </c>
      <c r="H1232" s="29">
        <f>TRUNC(G1232*D1232,1)</f>
        <v>0</v>
      </c>
      <c r="I1232" s="26">
        <f>단가대비표!V7</f>
        <v>0</v>
      </c>
      <c r="J1232" s="29">
        <f>TRUNC(I1232*D1232,1)</f>
        <v>0</v>
      </c>
      <c r="K1232" s="26">
        <f t="shared" ref="K1232:L1235" si="192">TRUNC(E1232+G1232+I1232,1)</f>
        <v>0</v>
      </c>
      <c r="L1232" s="29">
        <f t="shared" si="192"/>
        <v>0</v>
      </c>
      <c r="M1232" s="23" t="s">
        <v>2650</v>
      </c>
      <c r="N1232" s="2" t="s">
        <v>2027</v>
      </c>
      <c r="O1232" s="2" t="s">
        <v>2651</v>
      </c>
      <c r="P1232" s="2" t="s">
        <v>66</v>
      </c>
      <c r="Q1232" s="2" t="s">
        <v>66</v>
      </c>
      <c r="R1232" s="2" t="s">
        <v>65</v>
      </c>
      <c r="S1232" s="3"/>
      <c r="T1232" s="3"/>
      <c r="U1232" s="3"/>
      <c r="V1232" s="3"/>
      <c r="W1232" s="3"/>
      <c r="X1232" s="3"/>
      <c r="Y1232" s="3"/>
      <c r="Z1232" s="3"/>
      <c r="AA1232" s="3"/>
      <c r="AB1232" s="3"/>
      <c r="AC1232" s="3"/>
      <c r="AD1232" s="3"/>
      <c r="AE1232" s="3"/>
      <c r="AF1232" s="3"/>
      <c r="AG1232" s="3"/>
      <c r="AH1232" s="3"/>
      <c r="AI1232" s="3"/>
      <c r="AJ1232" s="3"/>
      <c r="AK1232" s="3"/>
      <c r="AL1232" s="3"/>
      <c r="AM1232" s="3"/>
      <c r="AN1232" s="3"/>
      <c r="AO1232" s="3"/>
      <c r="AP1232" s="3"/>
      <c r="AQ1232" s="3"/>
      <c r="AR1232" s="3"/>
      <c r="AS1232" s="3"/>
      <c r="AT1232" s="3"/>
      <c r="AU1232" s="3"/>
      <c r="AV1232" s="2" t="s">
        <v>52</v>
      </c>
      <c r="AW1232" s="2" t="s">
        <v>2652</v>
      </c>
      <c r="AX1232" s="2" t="s">
        <v>52</v>
      </c>
      <c r="AY1232" s="2" t="s">
        <v>52</v>
      </c>
      <c r="AZ1232" s="2" t="s">
        <v>52</v>
      </c>
    </row>
    <row r="1233" spans="1:52" ht="30" customHeight="1" x14ac:dyDescent="0.3">
      <c r="A1233" s="23" t="s">
        <v>2653</v>
      </c>
      <c r="B1233" s="23" t="s">
        <v>2654</v>
      </c>
      <c r="C1233" s="23" t="s">
        <v>1190</v>
      </c>
      <c r="D1233" s="24">
        <v>5.6</v>
      </c>
      <c r="E1233" s="26">
        <f>단가대비표!O22</f>
        <v>0</v>
      </c>
      <c r="F1233" s="29">
        <f>TRUNC(E1233*D1233,1)</f>
        <v>0</v>
      </c>
      <c r="G1233" s="26">
        <f>단가대비표!P22</f>
        <v>0</v>
      </c>
      <c r="H1233" s="29">
        <f>TRUNC(G1233*D1233,1)</f>
        <v>0</v>
      </c>
      <c r="I1233" s="26">
        <f>단가대비표!V22</f>
        <v>0</v>
      </c>
      <c r="J1233" s="29">
        <f>TRUNC(I1233*D1233,1)</f>
        <v>0</v>
      </c>
      <c r="K1233" s="26">
        <f t="shared" si="192"/>
        <v>0</v>
      </c>
      <c r="L1233" s="29">
        <f t="shared" si="192"/>
        <v>0</v>
      </c>
      <c r="M1233" s="23" t="s">
        <v>2655</v>
      </c>
      <c r="N1233" s="2" t="s">
        <v>2027</v>
      </c>
      <c r="O1233" s="2" t="s">
        <v>2656</v>
      </c>
      <c r="P1233" s="2" t="s">
        <v>66</v>
      </c>
      <c r="Q1233" s="2" t="s">
        <v>66</v>
      </c>
      <c r="R1233" s="2" t="s">
        <v>65</v>
      </c>
      <c r="S1233" s="3"/>
      <c r="T1233" s="3"/>
      <c r="U1233" s="3"/>
      <c r="V1233" s="3">
        <v>1</v>
      </c>
      <c r="W1233" s="3"/>
      <c r="X1233" s="3"/>
      <c r="Y1233" s="3"/>
      <c r="Z1233" s="3"/>
      <c r="AA1233" s="3"/>
      <c r="AB1233" s="3"/>
      <c r="AC1233" s="3"/>
      <c r="AD1233" s="3"/>
      <c r="AE1233" s="3"/>
      <c r="AF1233" s="3"/>
      <c r="AG1233" s="3"/>
      <c r="AH1233" s="3"/>
      <c r="AI1233" s="3"/>
      <c r="AJ1233" s="3"/>
      <c r="AK1233" s="3"/>
      <c r="AL1233" s="3"/>
      <c r="AM1233" s="3"/>
      <c r="AN1233" s="3"/>
      <c r="AO1233" s="3"/>
      <c r="AP1233" s="3"/>
      <c r="AQ1233" s="3"/>
      <c r="AR1233" s="3"/>
      <c r="AS1233" s="3"/>
      <c r="AT1233" s="3"/>
      <c r="AU1233" s="3"/>
      <c r="AV1233" s="2" t="s">
        <v>52</v>
      </c>
      <c r="AW1233" s="2" t="s">
        <v>2657</v>
      </c>
      <c r="AX1233" s="2" t="s">
        <v>52</v>
      </c>
      <c r="AY1233" s="2" t="s">
        <v>52</v>
      </c>
      <c r="AZ1233" s="2" t="s">
        <v>52</v>
      </c>
    </row>
    <row r="1234" spans="1:52" ht="30" customHeight="1" x14ac:dyDescent="0.3">
      <c r="A1234" s="23" t="s">
        <v>1394</v>
      </c>
      <c r="B1234" s="23" t="s">
        <v>2658</v>
      </c>
      <c r="C1234" s="23" t="s">
        <v>949</v>
      </c>
      <c r="D1234" s="24">
        <v>1</v>
      </c>
      <c r="E1234" s="26">
        <f>TRUNC(SUMIF(V1232:V1235, RIGHTB(O1234, 1), F1232:F1235)*U1234, 2)</f>
        <v>0</v>
      </c>
      <c r="F1234" s="29">
        <f>TRUNC(E1234*D1234,1)</f>
        <v>0</v>
      </c>
      <c r="G1234" s="26">
        <v>0</v>
      </c>
      <c r="H1234" s="29">
        <f>TRUNC(G1234*D1234,1)</f>
        <v>0</v>
      </c>
      <c r="I1234" s="26">
        <v>0</v>
      </c>
      <c r="J1234" s="29">
        <f>TRUNC(I1234*D1234,1)</f>
        <v>0</v>
      </c>
      <c r="K1234" s="26">
        <f t="shared" si="192"/>
        <v>0</v>
      </c>
      <c r="L1234" s="29">
        <f t="shared" si="192"/>
        <v>0</v>
      </c>
      <c r="M1234" s="23" t="s">
        <v>52</v>
      </c>
      <c r="N1234" s="2" t="s">
        <v>2027</v>
      </c>
      <c r="O1234" s="2" t="s">
        <v>1360</v>
      </c>
      <c r="P1234" s="2" t="s">
        <v>66</v>
      </c>
      <c r="Q1234" s="2" t="s">
        <v>66</v>
      </c>
      <c r="R1234" s="2" t="s">
        <v>66</v>
      </c>
      <c r="S1234" s="3">
        <v>0</v>
      </c>
      <c r="T1234" s="3">
        <v>0</v>
      </c>
      <c r="U1234" s="3">
        <v>0.2</v>
      </c>
      <c r="V1234" s="3"/>
      <c r="W1234" s="3"/>
      <c r="X1234" s="3"/>
      <c r="Y1234" s="3"/>
      <c r="Z1234" s="3"/>
      <c r="AA1234" s="3"/>
      <c r="AB1234" s="3"/>
      <c r="AC1234" s="3"/>
      <c r="AD1234" s="3"/>
      <c r="AE1234" s="3"/>
      <c r="AF1234" s="3"/>
      <c r="AG1234" s="3"/>
      <c r="AH1234" s="3"/>
      <c r="AI1234" s="3"/>
      <c r="AJ1234" s="3"/>
      <c r="AK1234" s="3"/>
      <c r="AL1234" s="3"/>
      <c r="AM1234" s="3"/>
      <c r="AN1234" s="3"/>
      <c r="AO1234" s="3"/>
      <c r="AP1234" s="3"/>
      <c r="AQ1234" s="3"/>
      <c r="AR1234" s="3"/>
      <c r="AS1234" s="3"/>
      <c r="AT1234" s="3"/>
      <c r="AU1234" s="3"/>
      <c r="AV1234" s="2" t="s">
        <v>52</v>
      </c>
      <c r="AW1234" s="2" t="s">
        <v>2659</v>
      </c>
      <c r="AX1234" s="2" t="s">
        <v>52</v>
      </c>
      <c r="AY1234" s="2" t="s">
        <v>52</v>
      </c>
      <c r="AZ1234" s="2" t="s">
        <v>52</v>
      </c>
    </row>
    <row r="1235" spans="1:52" ht="30" customHeight="1" x14ac:dyDescent="0.3">
      <c r="A1235" s="23" t="s">
        <v>2660</v>
      </c>
      <c r="B1235" s="23" t="s">
        <v>987</v>
      </c>
      <c r="C1235" s="23" t="s">
        <v>988</v>
      </c>
      <c r="D1235" s="24">
        <v>1</v>
      </c>
      <c r="E1235" s="26">
        <f>TRUNC(단가대비표!O163*1/8*16/12*25/20, 1)</f>
        <v>0</v>
      </c>
      <c r="F1235" s="29">
        <f>TRUNC(E1235*D1235,1)</f>
        <v>0</v>
      </c>
      <c r="G1235" s="26">
        <f>TRUNC(단가대비표!P163*1/8*16/12*25/20, 1)</f>
        <v>0</v>
      </c>
      <c r="H1235" s="29">
        <f>TRUNC(G1235*D1235,1)</f>
        <v>0</v>
      </c>
      <c r="I1235" s="26">
        <f>TRUNC(단가대비표!V163*1/8*16/12*25/20, 1)</f>
        <v>0</v>
      </c>
      <c r="J1235" s="29">
        <f>TRUNC(I1235*D1235,1)</f>
        <v>0</v>
      </c>
      <c r="K1235" s="26">
        <f t="shared" si="192"/>
        <v>0</v>
      </c>
      <c r="L1235" s="29">
        <f t="shared" si="192"/>
        <v>0</v>
      </c>
      <c r="M1235" s="23" t="s">
        <v>2661</v>
      </c>
      <c r="N1235" s="2" t="s">
        <v>2027</v>
      </c>
      <c r="O1235" s="2" t="s">
        <v>2662</v>
      </c>
      <c r="P1235" s="2" t="s">
        <v>66</v>
      </c>
      <c r="Q1235" s="2" t="s">
        <v>66</v>
      </c>
      <c r="R1235" s="2" t="s">
        <v>65</v>
      </c>
      <c r="S1235" s="3"/>
      <c r="T1235" s="3"/>
      <c r="U1235" s="3"/>
      <c r="V1235" s="3"/>
      <c r="W1235" s="3"/>
      <c r="X1235" s="3"/>
      <c r="Y1235" s="3"/>
      <c r="Z1235" s="3"/>
      <c r="AA1235" s="3"/>
      <c r="AB1235" s="3"/>
      <c r="AC1235" s="3"/>
      <c r="AD1235" s="3"/>
      <c r="AE1235" s="3"/>
      <c r="AF1235" s="3"/>
      <c r="AG1235" s="3"/>
      <c r="AH1235" s="3"/>
      <c r="AI1235" s="3"/>
      <c r="AJ1235" s="3"/>
      <c r="AK1235" s="3"/>
      <c r="AL1235" s="3"/>
      <c r="AM1235" s="3"/>
      <c r="AN1235" s="3"/>
      <c r="AO1235" s="3"/>
      <c r="AP1235" s="3"/>
      <c r="AQ1235" s="3"/>
      <c r="AR1235" s="3"/>
      <c r="AS1235" s="3"/>
      <c r="AT1235" s="3"/>
      <c r="AU1235" s="3"/>
      <c r="AV1235" s="2" t="s">
        <v>52</v>
      </c>
      <c r="AW1235" s="2" t="s">
        <v>2663</v>
      </c>
      <c r="AX1235" s="2" t="s">
        <v>65</v>
      </c>
      <c r="AY1235" s="2" t="s">
        <v>52</v>
      </c>
      <c r="AZ1235" s="2" t="s">
        <v>52</v>
      </c>
    </row>
    <row r="1236" spans="1:52" ht="30" customHeight="1" x14ac:dyDescent="0.3">
      <c r="A1236" s="23" t="s">
        <v>979</v>
      </c>
      <c r="B1236" s="23" t="s">
        <v>52</v>
      </c>
      <c r="C1236" s="23" t="s">
        <v>52</v>
      </c>
      <c r="D1236" s="24"/>
      <c r="E1236" s="26"/>
      <c r="F1236" s="29">
        <f>TRUNC(SUMIF(N1232:N1235, N1231, F1232:F1235),0)</f>
        <v>0</v>
      </c>
      <c r="G1236" s="26"/>
      <c r="H1236" s="29">
        <f>TRUNC(SUMIF(N1232:N1235, N1231, H1232:H1235),0)</f>
        <v>0</v>
      </c>
      <c r="I1236" s="26"/>
      <c r="J1236" s="29">
        <f>TRUNC(SUMIF(N1232:N1235, N1231, J1232:J1235),0)</f>
        <v>0</v>
      </c>
      <c r="K1236" s="26"/>
      <c r="L1236" s="29">
        <f>F1236+H1236+J1236</f>
        <v>0</v>
      </c>
      <c r="M1236" s="23" t="s">
        <v>52</v>
      </c>
      <c r="N1236" s="2" t="s">
        <v>97</v>
      </c>
      <c r="O1236" s="2" t="s">
        <v>97</v>
      </c>
      <c r="P1236" s="2" t="s">
        <v>52</v>
      </c>
      <c r="Q1236" s="2" t="s">
        <v>52</v>
      </c>
      <c r="R1236" s="2" t="s">
        <v>52</v>
      </c>
      <c r="S1236" s="3"/>
      <c r="T1236" s="3"/>
      <c r="U1236" s="3"/>
      <c r="V1236" s="3"/>
      <c r="W1236" s="3"/>
      <c r="X1236" s="3"/>
      <c r="Y1236" s="3"/>
      <c r="Z1236" s="3"/>
      <c r="AA1236" s="3"/>
      <c r="AB1236" s="3"/>
      <c r="AC1236" s="3"/>
      <c r="AD1236" s="3"/>
      <c r="AE1236" s="3"/>
      <c r="AF1236" s="3"/>
      <c r="AG1236" s="3"/>
      <c r="AH1236" s="3"/>
      <c r="AI1236" s="3"/>
      <c r="AJ1236" s="3"/>
      <c r="AK1236" s="3"/>
      <c r="AL1236" s="3"/>
      <c r="AM1236" s="3"/>
      <c r="AN1236" s="3"/>
      <c r="AO1236" s="3"/>
      <c r="AP1236" s="3"/>
      <c r="AQ1236" s="3"/>
      <c r="AR1236" s="3"/>
      <c r="AS1236" s="3"/>
      <c r="AT1236" s="3"/>
      <c r="AU1236" s="3"/>
      <c r="AV1236" s="2" t="s">
        <v>52</v>
      </c>
      <c r="AW1236" s="2" t="s">
        <v>52</v>
      </c>
      <c r="AX1236" s="2" t="s">
        <v>52</v>
      </c>
      <c r="AY1236" s="2" t="s">
        <v>52</v>
      </c>
      <c r="AZ1236" s="2" t="s">
        <v>52</v>
      </c>
    </row>
    <row r="1237" spans="1:52" ht="30" customHeight="1" x14ac:dyDescent="0.3">
      <c r="A1237" s="24"/>
      <c r="B1237" s="24"/>
      <c r="C1237" s="24"/>
      <c r="D1237" s="24"/>
      <c r="E1237" s="26"/>
      <c r="F1237" s="29"/>
      <c r="G1237" s="26"/>
      <c r="H1237" s="29"/>
      <c r="I1237" s="26"/>
      <c r="J1237" s="29"/>
      <c r="K1237" s="26"/>
      <c r="L1237" s="29"/>
      <c r="M1237" s="24"/>
    </row>
    <row r="1238" spans="1:52" ht="30" customHeight="1" x14ac:dyDescent="0.3">
      <c r="A1238" s="20" t="s">
        <v>2664</v>
      </c>
      <c r="B1238" s="21"/>
      <c r="C1238" s="21"/>
      <c r="D1238" s="21"/>
      <c r="E1238" s="25"/>
      <c r="F1238" s="28"/>
      <c r="G1238" s="25"/>
      <c r="H1238" s="28"/>
      <c r="I1238" s="25"/>
      <c r="J1238" s="28"/>
      <c r="K1238" s="25"/>
      <c r="L1238" s="28"/>
      <c r="M1238" s="22"/>
      <c r="N1238" s="1" t="s">
        <v>2039</v>
      </c>
    </row>
    <row r="1239" spans="1:52" ht="30" customHeight="1" x14ac:dyDescent="0.3">
      <c r="A1239" s="23" t="s">
        <v>986</v>
      </c>
      <c r="B1239" s="23" t="s">
        <v>987</v>
      </c>
      <c r="C1239" s="23" t="s">
        <v>988</v>
      </c>
      <c r="D1239" s="24">
        <v>1.7999999999999999E-2</v>
      </c>
      <c r="E1239" s="26">
        <f>단가대비표!O160</f>
        <v>0</v>
      </c>
      <c r="F1239" s="29">
        <f>TRUNC(E1239*D1239,1)</f>
        <v>0</v>
      </c>
      <c r="G1239" s="26">
        <f>단가대비표!P160</f>
        <v>0</v>
      </c>
      <c r="H1239" s="29">
        <f>TRUNC(G1239*D1239,1)</f>
        <v>0</v>
      </c>
      <c r="I1239" s="26">
        <f>단가대비표!V160</f>
        <v>0</v>
      </c>
      <c r="J1239" s="29">
        <f>TRUNC(I1239*D1239,1)</f>
        <v>0</v>
      </c>
      <c r="K1239" s="26">
        <f t="shared" ref="K1239:L1241" si="193">TRUNC(E1239+G1239+I1239,1)</f>
        <v>0</v>
      </c>
      <c r="L1239" s="29">
        <f t="shared" si="193"/>
        <v>0</v>
      </c>
      <c r="M1239" s="23" t="s">
        <v>989</v>
      </c>
      <c r="N1239" s="2" t="s">
        <v>2039</v>
      </c>
      <c r="O1239" s="2" t="s">
        <v>990</v>
      </c>
      <c r="P1239" s="2" t="s">
        <v>66</v>
      </c>
      <c r="Q1239" s="2" t="s">
        <v>66</v>
      </c>
      <c r="R1239" s="2" t="s">
        <v>65</v>
      </c>
      <c r="S1239" s="3"/>
      <c r="T1239" s="3"/>
      <c r="U1239" s="3"/>
      <c r="V1239" s="3">
        <v>1</v>
      </c>
      <c r="W1239" s="3"/>
      <c r="X1239" s="3"/>
      <c r="Y1239" s="3"/>
      <c r="Z1239" s="3"/>
      <c r="AA1239" s="3"/>
      <c r="AB1239" s="3"/>
      <c r="AC1239" s="3"/>
      <c r="AD1239" s="3"/>
      <c r="AE1239" s="3"/>
      <c r="AF1239" s="3"/>
      <c r="AG1239" s="3"/>
      <c r="AH1239" s="3"/>
      <c r="AI1239" s="3"/>
      <c r="AJ1239" s="3"/>
      <c r="AK1239" s="3"/>
      <c r="AL1239" s="3"/>
      <c r="AM1239" s="3"/>
      <c r="AN1239" s="3"/>
      <c r="AO1239" s="3"/>
      <c r="AP1239" s="3"/>
      <c r="AQ1239" s="3"/>
      <c r="AR1239" s="3"/>
      <c r="AS1239" s="3"/>
      <c r="AT1239" s="3"/>
      <c r="AU1239" s="3"/>
      <c r="AV1239" s="2" t="s">
        <v>52</v>
      </c>
      <c r="AW1239" s="2" t="s">
        <v>2665</v>
      </c>
      <c r="AX1239" s="2" t="s">
        <v>52</v>
      </c>
      <c r="AY1239" s="2" t="s">
        <v>52</v>
      </c>
      <c r="AZ1239" s="2" t="s">
        <v>52</v>
      </c>
    </row>
    <row r="1240" spans="1:52" ht="30" customHeight="1" x14ac:dyDescent="0.3">
      <c r="A1240" s="23" t="s">
        <v>992</v>
      </c>
      <c r="B1240" s="23" t="s">
        <v>987</v>
      </c>
      <c r="C1240" s="23" t="s">
        <v>988</v>
      </c>
      <c r="D1240" s="24">
        <v>1.2E-2</v>
      </c>
      <c r="E1240" s="26">
        <f>단가대비표!O147</f>
        <v>0</v>
      </c>
      <c r="F1240" s="29">
        <f>TRUNC(E1240*D1240,1)</f>
        <v>0</v>
      </c>
      <c r="G1240" s="26">
        <f>단가대비표!P147</f>
        <v>0</v>
      </c>
      <c r="H1240" s="29">
        <f>TRUNC(G1240*D1240,1)</f>
        <v>0</v>
      </c>
      <c r="I1240" s="26">
        <f>단가대비표!V147</f>
        <v>0</v>
      </c>
      <c r="J1240" s="29">
        <f>TRUNC(I1240*D1240,1)</f>
        <v>0</v>
      </c>
      <c r="K1240" s="26">
        <f t="shared" si="193"/>
        <v>0</v>
      </c>
      <c r="L1240" s="29">
        <f t="shared" si="193"/>
        <v>0</v>
      </c>
      <c r="M1240" s="23" t="s">
        <v>993</v>
      </c>
      <c r="N1240" s="2" t="s">
        <v>2039</v>
      </c>
      <c r="O1240" s="2" t="s">
        <v>994</v>
      </c>
      <c r="P1240" s="2" t="s">
        <v>66</v>
      </c>
      <c r="Q1240" s="2" t="s">
        <v>66</v>
      </c>
      <c r="R1240" s="2" t="s">
        <v>65</v>
      </c>
      <c r="S1240" s="3"/>
      <c r="T1240" s="3"/>
      <c r="U1240" s="3"/>
      <c r="V1240" s="3">
        <v>1</v>
      </c>
      <c r="W1240" s="3"/>
      <c r="X1240" s="3"/>
      <c r="Y1240" s="3"/>
      <c r="Z1240" s="3"/>
      <c r="AA1240" s="3"/>
      <c r="AB1240" s="3"/>
      <c r="AC1240" s="3"/>
      <c r="AD1240" s="3"/>
      <c r="AE1240" s="3"/>
      <c r="AF1240" s="3"/>
      <c r="AG1240" s="3"/>
      <c r="AH1240" s="3"/>
      <c r="AI1240" s="3"/>
      <c r="AJ1240" s="3"/>
      <c r="AK1240" s="3"/>
      <c r="AL1240" s="3"/>
      <c r="AM1240" s="3"/>
      <c r="AN1240" s="3"/>
      <c r="AO1240" s="3"/>
      <c r="AP1240" s="3"/>
      <c r="AQ1240" s="3"/>
      <c r="AR1240" s="3"/>
      <c r="AS1240" s="3"/>
      <c r="AT1240" s="3"/>
      <c r="AU1240" s="3"/>
      <c r="AV1240" s="2" t="s">
        <v>52</v>
      </c>
      <c r="AW1240" s="2" t="s">
        <v>2666</v>
      </c>
      <c r="AX1240" s="2" t="s">
        <v>52</v>
      </c>
      <c r="AY1240" s="2" t="s">
        <v>52</v>
      </c>
      <c r="AZ1240" s="2" t="s">
        <v>52</v>
      </c>
    </row>
    <row r="1241" spans="1:52" ht="30" customHeight="1" x14ac:dyDescent="0.3">
      <c r="A1241" s="23" t="s">
        <v>1557</v>
      </c>
      <c r="B1241" s="23" t="s">
        <v>2188</v>
      </c>
      <c r="C1241" s="23" t="s">
        <v>949</v>
      </c>
      <c r="D1241" s="24">
        <v>1</v>
      </c>
      <c r="E1241" s="26">
        <v>0</v>
      </c>
      <c r="F1241" s="29">
        <f>TRUNC(E1241*D1241,1)</f>
        <v>0</v>
      </c>
      <c r="G1241" s="26">
        <v>0</v>
      </c>
      <c r="H1241" s="29">
        <f>TRUNC(G1241*D1241,1)</f>
        <v>0</v>
      </c>
      <c r="I1241" s="26">
        <f>TRUNC(SUMIF(V1239:V1241, RIGHTB(O1241, 1), H1239:H1241)*U1241, 2)</f>
        <v>0</v>
      </c>
      <c r="J1241" s="29">
        <f>TRUNC(I1241*D1241,1)</f>
        <v>0</v>
      </c>
      <c r="K1241" s="26">
        <f t="shared" si="193"/>
        <v>0</v>
      </c>
      <c r="L1241" s="29">
        <f t="shared" si="193"/>
        <v>0</v>
      </c>
      <c r="M1241" s="23" t="s">
        <v>52</v>
      </c>
      <c r="N1241" s="2" t="s">
        <v>2039</v>
      </c>
      <c r="O1241" s="2" t="s">
        <v>1360</v>
      </c>
      <c r="P1241" s="2" t="s">
        <v>66</v>
      </c>
      <c r="Q1241" s="2" t="s">
        <v>66</v>
      </c>
      <c r="R1241" s="2" t="s">
        <v>66</v>
      </c>
      <c r="S1241" s="3">
        <v>1</v>
      </c>
      <c r="T1241" s="3">
        <v>2</v>
      </c>
      <c r="U1241" s="3">
        <v>0.02</v>
      </c>
      <c r="V1241" s="3"/>
      <c r="W1241" s="3"/>
      <c r="X1241" s="3"/>
      <c r="Y1241" s="3"/>
      <c r="Z1241" s="3"/>
      <c r="AA1241" s="3"/>
      <c r="AB1241" s="3"/>
      <c r="AC1241" s="3"/>
      <c r="AD1241" s="3"/>
      <c r="AE1241" s="3"/>
      <c r="AF1241" s="3"/>
      <c r="AG1241" s="3"/>
      <c r="AH1241" s="3"/>
      <c r="AI1241" s="3"/>
      <c r="AJ1241" s="3"/>
      <c r="AK1241" s="3"/>
      <c r="AL1241" s="3"/>
      <c r="AM1241" s="3"/>
      <c r="AN1241" s="3"/>
      <c r="AO1241" s="3"/>
      <c r="AP1241" s="3"/>
      <c r="AQ1241" s="3"/>
      <c r="AR1241" s="3"/>
      <c r="AS1241" s="3"/>
      <c r="AT1241" s="3"/>
      <c r="AU1241" s="3"/>
      <c r="AV1241" s="2" t="s">
        <v>52</v>
      </c>
      <c r="AW1241" s="2" t="s">
        <v>2667</v>
      </c>
      <c r="AX1241" s="2" t="s">
        <v>52</v>
      </c>
      <c r="AY1241" s="2" t="s">
        <v>52</v>
      </c>
      <c r="AZ1241" s="2" t="s">
        <v>52</v>
      </c>
    </row>
    <row r="1242" spans="1:52" ht="30" customHeight="1" x14ac:dyDescent="0.3">
      <c r="A1242" s="23" t="s">
        <v>979</v>
      </c>
      <c r="B1242" s="23" t="s">
        <v>52</v>
      </c>
      <c r="C1242" s="23" t="s">
        <v>52</v>
      </c>
      <c r="D1242" s="24"/>
      <c r="E1242" s="26"/>
      <c r="F1242" s="29">
        <f>TRUNC(SUMIF(N1239:N1241, N1238, F1239:F1241),0)</f>
        <v>0</v>
      </c>
      <c r="G1242" s="26"/>
      <c r="H1242" s="29">
        <f>TRUNC(SUMIF(N1239:N1241, N1238, H1239:H1241),0)</f>
        <v>0</v>
      </c>
      <c r="I1242" s="26"/>
      <c r="J1242" s="29">
        <f>TRUNC(SUMIF(N1239:N1241, N1238, J1239:J1241),0)</f>
        <v>0</v>
      </c>
      <c r="K1242" s="26"/>
      <c r="L1242" s="29">
        <f>F1242+H1242+J1242</f>
        <v>0</v>
      </c>
      <c r="M1242" s="23" t="s">
        <v>52</v>
      </c>
      <c r="N1242" s="2" t="s">
        <v>97</v>
      </c>
      <c r="O1242" s="2" t="s">
        <v>97</v>
      </c>
      <c r="P1242" s="2" t="s">
        <v>52</v>
      </c>
      <c r="Q1242" s="2" t="s">
        <v>52</v>
      </c>
      <c r="R1242" s="2" t="s">
        <v>52</v>
      </c>
      <c r="S1242" s="3"/>
      <c r="T1242" s="3"/>
      <c r="U1242" s="3"/>
      <c r="V1242" s="3"/>
      <c r="W1242" s="3"/>
      <c r="X1242" s="3"/>
      <c r="Y1242" s="3"/>
      <c r="Z1242" s="3"/>
      <c r="AA1242" s="3"/>
      <c r="AB1242" s="3"/>
      <c r="AC1242" s="3"/>
      <c r="AD1242" s="3"/>
      <c r="AE1242" s="3"/>
      <c r="AF1242" s="3"/>
      <c r="AG1242" s="3"/>
      <c r="AH1242" s="3"/>
      <c r="AI1242" s="3"/>
      <c r="AJ1242" s="3"/>
      <c r="AK1242" s="3"/>
      <c r="AL1242" s="3"/>
      <c r="AM1242" s="3"/>
      <c r="AN1242" s="3"/>
      <c r="AO1242" s="3"/>
      <c r="AP1242" s="3"/>
      <c r="AQ1242" s="3"/>
      <c r="AR1242" s="3"/>
      <c r="AS1242" s="3"/>
      <c r="AT1242" s="3"/>
      <c r="AU1242" s="3"/>
      <c r="AV1242" s="2" t="s">
        <v>52</v>
      </c>
      <c r="AW1242" s="2" t="s">
        <v>52</v>
      </c>
      <c r="AX1242" s="2" t="s">
        <v>52</v>
      </c>
      <c r="AY1242" s="2" t="s">
        <v>52</v>
      </c>
      <c r="AZ1242" s="2" t="s">
        <v>52</v>
      </c>
    </row>
    <row r="1243" spans="1:52" ht="30" customHeight="1" x14ac:dyDescent="0.3">
      <c r="A1243" s="24"/>
      <c r="B1243" s="24"/>
      <c r="C1243" s="24"/>
      <c r="D1243" s="24"/>
      <c r="E1243" s="26"/>
      <c r="F1243" s="29"/>
      <c r="G1243" s="26"/>
      <c r="H1243" s="29"/>
      <c r="I1243" s="26"/>
      <c r="J1243" s="29"/>
      <c r="K1243" s="26"/>
      <c r="L1243" s="29"/>
      <c r="M1243" s="24"/>
    </row>
    <row r="1244" spans="1:52" ht="30" customHeight="1" x14ac:dyDescent="0.3">
      <c r="A1244" s="20" t="s">
        <v>2668</v>
      </c>
      <c r="B1244" s="21"/>
      <c r="C1244" s="21"/>
      <c r="D1244" s="21"/>
      <c r="E1244" s="25"/>
      <c r="F1244" s="28"/>
      <c r="G1244" s="25"/>
      <c r="H1244" s="28"/>
      <c r="I1244" s="25"/>
      <c r="J1244" s="28"/>
      <c r="K1244" s="25"/>
      <c r="L1244" s="28"/>
      <c r="M1244" s="22"/>
      <c r="N1244" s="1" t="s">
        <v>2044</v>
      </c>
    </row>
    <row r="1245" spans="1:52" ht="30" customHeight="1" x14ac:dyDescent="0.3">
      <c r="A1245" s="23" t="s">
        <v>986</v>
      </c>
      <c r="B1245" s="23" t="s">
        <v>987</v>
      </c>
      <c r="C1245" s="23" t="s">
        <v>988</v>
      </c>
      <c r="D1245" s="24">
        <v>1.6E-2</v>
      </c>
      <c r="E1245" s="26">
        <f>단가대비표!O160</f>
        <v>0</v>
      </c>
      <c r="F1245" s="29">
        <f>TRUNC(E1245*D1245,1)</f>
        <v>0</v>
      </c>
      <c r="G1245" s="26">
        <f>단가대비표!P160</f>
        <v>0</v>
      </c>
      <c r="H1245" s="29">
        <f>TRUNC(G1245*D1245,1)</f>
        <v>0</v>
      </c>
      <c r="I1245" s="26">
        <f>단가대비표!V160</f>
        <v>0</v>
      </c>
      <c r="J1245" s="29">
        <f>TRUNC(I1245*D1245,1)</f>
        <v>0</v>
      </c>
      <c r="K1245" s="26">
        <f t="shared" ref="K1245:L1247" si="194">TRUNC(E1245+G1245+I1245,1)</f>
        <v>0</v>
      </c>
      <c r="L1245" s="29">
        <f t="shared" si="194"/>
        <v>0</v>
      </c>
      <c r="M1245" s="23" t="s">
        <v>989</v>
      </c>
      <c r="N1245" s="2" t="s">
        <v>2044</v>
      </c>
      <c r="O1245" s="2" t="s">
        <v>990</v>
      </c>
      <c r="P1245" s="2" t="s">
        <v>66</v>
      </c>
      <c r="Q1245" s="2" t="s">
        <v>66</v>
      </c>
      <c r="R1245" s="2" t="s">
        <v>65</v>
      </c>
      <c r="S1245" s="3"/>
      <c r="T1245" s="3"/>
      <c r="U1245" s="3"/>
      <c r="V1245" s="3">
        <v>1</v>
      </c>
      <c r="W1245" s="3"/>
      <c r="X1245" s="3"/>
      <c r="Y1245" s="3"/>
      <c r="Z1245" s="3"/>
      <c r="AA1245" s="3"/>
      <c r="AB1245" s="3"/>
      <c r="AC1245" s="3"/>
      <c r="AD1245" s="3"/>
      <c r="AE1245" s="3"/>
      <c r="AF1245" s="3"/>
      <c r="AG1245" s="3"/>
      <c r="AH1245" s="3"/>
      <c r="AI1245" s="3"/>
      <c r="AJ1245" s="3"/>
      <c r="AK1245" s="3"/>
      <c r="AL1245" s="3"/>
      <c r="AM1245" s="3"/>
      <c r="AN1245" s="3"/>
      <c r="AO1245" s="3"/>
      <c r="AP1245" s="3"/>
      <c r="AQ1245" s="3"/>
      <c r="AR1245" s="3"/>
      <c r="AS1245" s="3"/>
      <c r="AT1245" s="3"/>
      <c r="AU1245" s="3"/>
      <c r="AV1245" s="2" t="s">
        <v>52</v>
      </c>
      <c r="AW1245" s="2" t="s">
        <v>2670</v>
      </c>
      <c r="AX1245" s="2" t="s">
        <v>52</v>
      </c>
      <c r="AY1245" s="2" t="s">
        <v>52</v>
      </c>
      <c r="AZ1245" s="2" t="s">
        <v>52</v>
      </c>
    </row>
    <row r="1246" spans="1:52" ht="30" customHeight="1" x14ac:dyDescent="0.3">
      <c r="A1246" s="23" t="s">
        <v>992</v>
      </c>
      <c r="B1246" s="23" t="s">
        <v>987</v>
      </c>
      <c r="C1246" s="23" t="s">
        <v>988</v>
      </c>
      <c r="D1246" s="24">
        <v>1.2E-2</v>
      </c>
      <c r="E1246" s="26">
        <f>단가대비표!O147</f>
        <v>0</v>
      </c>
      <c r="F1246" s="29">
        <f>TRUNC(E1246*D1246,1)</f>
        <v>0</v>
      </c>
      <c r="G1246" s="26">
        <f>단가대비표!P147</f>
        <v>0</v>
      </c>
      <c r="H1246" s="29">
        <f>TRUNC(G1246*D1246,1)</f>
        <v>0</v>
      </c>
      <c r="I1246" s="26">
        <f>단가대비표!V147</f>
        <v>0</v>
      </c>
      <c r="J1246" s="29">
        <f>TRUNC(I1246*D1246,1)</f>
        <v>0</v>
      </c>
      <c r="K1246" s="26">
        <f t="shared" si="194"/>
        <v>0</v>
      </c>
      <c r="L1246" s="29">
        <f t="shared" si="194"/>
        <v>0</v>
      </c>
      <c r="M1246" s="23" t="s">
        <v>993</v>
      </c>
      <c r="N1246" s="2" t="s">
        <v>2044</v>
      </c>
      <c r="O1246" s="2" t="s">
        <v>994</v>
      </c>
      <c r="P1246" s="2" t="s">
        <v>66</v>
      </c>
      <c r="Q1246" s="2" t="s">
        <v>66</v>
      </c>
      <c r="R1246" s="2" t="s">
        <v>65</v>
      </c>
      <c r="S1246" s="3"/>
      <c r="T1246" s="3"/>
      <c r="U1246" s="3"/>
      <c r="V1246" s="3">
        <v>1</v>
      </c>
      <c r="W1246" s="3"/>
      <c r="X1246" s="3"/>
      <c r="Y1246" s="3"/>
      <c r="Z1246" s="3"/>
      <c r="AA1246" s="3"/>
      <c r="AB1246" s="3"/>
      <c r="AC1246" s="3"/>
      <c r="AD1246" s="3"/>
      <c r="AE1246" s="3"/>
      <c r="AF1246" s="3"/>
      <c r="AG1246" s="3"/>
      <c r="AH1246" s="3"/>
      <c r="AI1246" s="3"/>
      <c r="AJ1246" s="3"/>
      <c r="AK1246" s="3"/>
      <c r="AL1246" s="3"/>
      <c r="AM1246" s="3"/>
      <c r="AN1246" s="3"/>
      <c r="AO1246" s="3"/>
      <c r="AP1246" s="3"/>
      <c r="AQ1246" s="3"/>
      <c r="AR1246" s="3"/>
      <c r="AS1246" s="3"/>
      <c r="AT1246" s="3"/>
      <c r="AU1246" s="3"/>
      <c r="AV1246" s="2" t="s">
        <v>52</v>
      </c>
      <c r="AW1246" s="2" t="s">
        <v>2671</v>
      </c>
      <c r="AX1246" s="2" t="s">
        <v>52</v>
      </c>
      <c r="AY1246" s="2" t="s">
        <v>52</v>
      </c>
      <c r="AZ1246" s="2" t="s">
        <v>52</v>
      </c>
    </row>
    <row r="1247" spans="1:52" ht="30" customHeight="1" x14ac:dyDescent="0.3">
      <c r="A1247" s="23" t="s">
        <v>1557</v>
      </c>
      <c r="B1247" s="23" t="s">
        <v>2188</v>
      </c>
      <c r="C1247" s="23" t="s">
        <v>949</v>
      </c>
      <c r="D1247" s="24">
        <v>1</v>
      </c>
      <c r="E1247" s="26">
        <v>0</v>
      </c>
      <c r="F1247" s="29">
        <f>TRUNC(E1247*D1247,1)</f>
        <v>0</v>
      </c>
      <c r="G1247" s="26">
        <v>0</v>
      </c>
      <c r="H1247" s="29">
        <f>TRUNC(G1247*D1247,1)</f>
        <v>0</v>
      </c>
      <c r="I1247" s="26">
        <f>TRUNC(SUMIF(V1245:V1247, RIGHTB(O1247, 1), H1245:H1247)*U1247, 2)</f>
        <v>0</v>
      </c>
      <c r="J1247" s="29">
        <f>TRUNC(I1247*D1247,1)</f>
        <v>0</v>
      </c>
      <c r="K1247" s="26">
        <f t="shared" si="194"/>
        <v>0</v>
      </c>
      <c r="L1247" s="29">
        <f t="shared" si="194"/>
        <v>0</v>
      </c>
      <c r="M1247" s="23" t="s">
        <v>52</v>
      </c>
      <c r="N1247" s="2" t="s">
        <v>2044</v>
      </c>
      <c r="O1247" s="2" t="s">
        <v>1360</v>
      </c>
      <c r="P1247" s="2" t="s">
        <v>66</v>
      </c>
      <c r="Q1247" s="2" t="s">
        <v>66</v>
      </c>
      <c r="R1247" s="2" t="s">
        <v>66</v>
      </c>
      <c r="S1247" s="3">
        <v>1</v>
      </c>
      <c r="T1247" s="3">
        <v>2</v>
      </c>
      <c r="U1247" s="3">
        <v>0.02</v>
      </c>
      <c r="V1247" s="3"/>
      <c r="W1247" s="3"/>
      <c r="X1247" s="3"/>
      <c r="Y1247" s="3"/>
      <c r="Z1247" s="3"/>
      <c r="AA1247" s="3"/>
      <c r="AB1247" s="3"/>
      <c r="AC1247" s="3"/>
      <c r="AD1247" s="3"/>
      <c r="AE1247" s="3"/>
      <c r="AF1247" s="3"/>
      <c r="AG1247" s="3"/>
      <c r="AH1247" s="3"/>
      <c r="AI1247" s="3"/>
      <c r="AJ1247" s="3"/>
      <c r="AK1247" s="3"/>
      <c r="AL1247" s="3"/>
      <c r="AM1247" s="3"/>
      <c r="AN1247" s="3"/>
      <c r="AO1247" s="3"/>
      <c r="AP1247" s="3"/>
      <c r="AQ1247" s="3"/>
      <c r="AR1247" s="3"/>
      <c r="AS1247" s="3"/>
      <c r="AT1247" s="3"/>
      <c r="AU1247" s="3"/>
      <c r="AV1247" s="2" t="s">
        <v>52</v>
      </c>
      <c r="AW1247" s="2" t="s">
        <v>2672</v>
      </c>
      <c r="AX1247" s="2" t="s">
        <v>52</v>
      </c>
      <c r="AY1247" s="2" t="s">
        <v>52</v>
      </c>
      <c r="AZ1247" s="2" t="s">
        <v>52</v>
      </c>
    </row>
    <row r="1248" spans="1:52" ht="30" customHeight="1" x14ac:dyDescent="0.3">
      <c r="A1248" s="23" t="s">
        <v>979</v>
      </c>
      <c r="B1248" s="23" t="s">
        <v>52</v>
      </c>
      <c r="C1248" s="23" t="s">
        <v>52</v>
      </c>
      <c r="D1248" s="24"/>
      <c r="E1248" s="26"/>
      <c r="F1248" s="29">
        <f>TRUNC(SUMIF(N1245:N1247, N1244, F1245:F1247),0)</f>
        <v>0</v>
      </c>
      <c r="G1248" s="26"/>
      <c r="H1248" s="29">
        <f>TRUNC(SUMIF(N1245:N1247, N1244, H1245:H1247),0)</f>
        <v>0</v>
      </c>
      <c r="I1248" s="26"/>
      <c r="J1248" s="29">
        <f>TRUNC(SUMIF(N1245:N1247, N1244, J1245:J1247),0)</f>
        <v>0</v>
      </c>
      <c r="K1248" s="26"/>
      <c r="L1248" s="29">
        <f>F1248+H1248+J1248</f>
        <v>0</v>
      </c>
      <c r="M1248" s="23" t="s">
        <v>52</v>
      </c>
      <c r="N1248" s="2" t="s">
        <v>97</v>
      </c>
      <c r="O1248" s="2" t="s">
        <v>97</v>
      </c>
      <c r="P1248" s="2" t="s">
        <v>52</v>
      </c>
      <c r="Q1248" s="2" t="s">
        <v>52</v>
      </c>
      <c r="R1248" s="2" t="s">
        <v>52</v>
      </c>
      <c r="S1248" s="3"/>
      <c r="T1248" s="3"/>
      <c r="U1248" s="3"/>
      <c r="V1248" s="3"/>
      <c r="W1248" s="3"/>
      <c r="X1248" s="3"/>
      <c r="Y1248" s="3"/>
      <c r="Z1248" s="3"/>
      <c r="AA1248" s="3"/>
      <c r="AB1248" s="3"/>
      <c r="AC1248" s="3"/>
      <c r="AD1248" s="3"/>
      <c r="AE1248" s="3"/>
      <c r="AF1248" s="3"/>
      <c r="AG1248" s="3"/>
      <c r="AH1248" s="3"/>
      <c r="AI1248" s="3"/>
      <c r="AJ1248" s="3"/>
      <c r="AK1248" s="3"/>
      <c r="AL1248" s="3"/>
      <c r="AM1248" s="3"/>
      <c r="AN1248" s="3"/>
      <c r="AO1248" s="3"/>
      <c r="AP1248" s="3"/>
      <c r="AQ1248" s="3"/>
      <c r="AR1248" s="3"/>
      <c r="AS1248" s="3"/>
      <c r="AT1248" s="3"/>
      <c r="AU1248" s="3"/>
      <c r="AV1248" s="2" t="s">
        <v>52</v>
      </c>
      <c r="AW1248" s="2" t="s">
        <v>52</v>
      </c>
      <c r="AX1248" s="2" t="s">
        <v>52</v>
      </c>
      <c r="AY1248" s="2" t="s">
        <v>52</v>
      </c>
      <c r="AZ1248" s="2" t="s">
        <v>52</v>
      </c>
    </row>
    <row r="1249" spans="1:52" ht="30" customHeight="1" x14ac:dyDescent="0.3">
      <c r="A1249" s="24"/>
      <c r="B1249" s="24"/>
      <c r="C1249" s="24"/>
      <c r="D1249" s="24"/>
      <c r="E1249" s="26"/>
      <c r="F1249" s="29"/>
      <c r="G1249" s="26"/>
      <c r="H1249" s="29"/>
      <c r="I1249" s="26"/>
      <c r="J1249" s="29"/>
      <c r="K1249" s="26"/>
      <c r="L1249" s="29"/>
      <c r="M1249" s="24"/>
    </row>
    <row r="1250" spans="1:52" ht="30" customHeight="1" x14ac:dyDescent="0.3">
      <c r="A1250" s="20" t="s">
        <v>2673</v>
      </c>
      <c r="B1250" s="21"/>
      <c r="C1250" s="21"/>
      <c r="D1250" s="21"/>
      <c r="E1250" s="25"/>
      <c r="F1250" s="28"/>
      <c r="G1250" s="25"/>
      <c r="H1250" s="28"/>
      <c r="I1250" s="25"/>
      <c r="J1250" s="28"/>
      <c r="K1250" s="25"/>
      <c r="L1250" s="28"/>
      <c r="M1250" s="22"/>
      <c r="N1250" s="1" t="s">
        <v>2050</v>
      </c>
    </row>
    <row r="1251" spans="1:52" ht="30" customHeight="1" x14ac:dyDescent="0.3">
      <c r="A1251" s="23" t="s">
        <v>986</v>
      </c>
      <c r="B1251" s="23" t="s">
        <v>987</v>
      </c>
      <c r="C1251" s="23" t="s">
        <v>988</v>
      </c>
      <c r="D1251" s="24">
        <v>1.6E-2</v>
      </c>
      <c r="E1251" s="26">
        <f>단가대비표!O160</f>
        <v>0</v>
      </c>
      <c r="F1251" s="29">
        <f>TRUNC(E1251*D1251,1)</f>
        <v>0</v>
      </c>
      <c r="G1251" s="26">
        <f>단가대비표!P160</f>
        <v>0</v>
      </c>
      <c r="H1251" s="29">
        <f>TRUNC(G1251*D1251,1)</f>
        <v>0</v>
      </c>
      <c r="I1251" s="26">
        <f>단가대비표!V160</f>
        <v>0</v>
      </c>
      <c r="J1251" s="29">
        <f>TRUNC(I1251*D1251,1)</f>
        <v>0</v>
      </c>
      <c r="K1251" s="26">
        <f>TRUNC(E1251+G1251+I1251,1)</f>
        <v>0</v>
      </c>
      <c r="L1251" s="29">
        <f>TRUNC(F1251+H1251+J1251,1)</f>
        <v>0</v>
      </c>
      <c r="M1251" s="23" t="s">
        <v>989</v>
      </c>
      <c r="N1251" s="2" t="s">
        <v>2050</v>
      </c>
      <c r="O1251" s="2" t="s">
        <v>990</v>
      </c>
      <c r="P1251" s="2" t="s">
        <v>66</v>
      </c>
      <c r="Q1251" s="2" t="s">
        <v>66</v>
      </c>
      <c r="R1251" s="2" t="s">
        <v>65</v>
      </c>
      <c r="S1251" s="3"/>
      <c r="T1251" s="3"/>
      <c r="U1251" s="3"/>
      <c r="V1251" s="3"/>
      <c r="W1251" s="3"/>
      <c r="X1251" s="3"/>
      <c r="Y1251" s="3"/>
      <c r="Z1251" s="3"/>
      <c r="AA1251" s="3"/>
      <c r="AB1251" s="3"/>
      <c r="AC1251" s="3"/>
      <c r="AD1251" s="3"/>
      <c r="AE1251" s="3"/>
      <c r="AF1251" s="3"/>
      <c r="AG1251" s="3"/>
      <c r="AH1251" s="3"/>
      <c r="AI1251" s="3"/>
      <c r="AJ1251" s="3"/>
      <c r="AK1251" s="3"/>
      <c r="AL1251" s="3"/>
      <c r="AM1251" s="3"/>
      <c r="AN1251" s="3"/>
      <c r="AO1251" s="3"/>
      <c r="AP1251" s="3"/>
      <c r="AQ1251" s="3"/>
      <c r="AR1251" s="3"/>
      <c r="AS1251" s="3"/>
      <c r="AT1251" s="3"/>
      <c r="AU1251" s="3"/>
      <c r="AV1251" s="2" t="s">
        <v>52</v>
      </c>
      <c r="AW1251" s="2" t="s">
        <v>2675</v>
      </c>
      <c r="AX1251" s="2" t="s">
        <v>52</v>
      </c>
      <c r="AY1251" s="2" t="s">
        <v>52</v>
      </c>
      <c r="AZ1251" s="2" t="s">
        <v>52</v>
      </c>
    </row>
    <row r="1252" spans="1:52" ht="30" customHeight="1" x14ac:dyDescent="0.3">
      <c r="A1252" s="23" t="s">
        <v>992</v>
      </c>
      <c r="B1252" s="23" t="s">
        <v>987</v>
      </c>
      <c r="C1252" s="23" t="s">
        <v>988</v>
      </c>
      <c r="D1252" s="24">
        <v>1.0999999999999999E-2</v>
      </c>
      <c r="E1252" s="26">
        <f>단가대비표!O147</f>
        <v>0</v>
      </c>
      <c r="F1252" s="29">
        <f>TRUNC(E1252*D1252,1)</f>
        <v>0</v>
      </c>
      <c r="G1252" s="26">
        <f>단가대비표!P147</f>
        <v>0</v>
      </c>
      <c r="H1252" s="29">
        <f>TRUNC(G1252*D1252,1)</f>
        <v>0</v>
      </c>
      <c r="I1252" s="26">
        <f>단가대비표!V147</f>
        <v>0</v>
      </c>
      <c r="J1252" s="29">
        <f>TRUNC(I1252*D1252,1)</f>
        <v>0</v>
      </c>
      <c r="K1252" s="26">
        <f>TRUNC(E1252+G1252+I1252,1)</f>
        <v>0</v>
      </c>
      <c r="L1252" s="29">
        <f>TRUNC(F1252+H1252+J1252,1)</f>
        <v>0</v>
      </c>
      <c r="M1252" s="23" t="s">
        <v>993</v>
      </c>
      <c r="N1252" s="2" t="s">
        <v>2050</v>
      </c>
      <c r="O1252" s="2" t="s">
        <v>994</v>
      </c>
      <c r="P1252" s="2" t="s">
        <v>66</v>
      </c>
      <c r="Q1252" s="2" t="s">
        <v>66</v>
      </c>
      <c r="R1252" s="2" t="s">
        <v>65</v>
      </c>
      <c r="S1252" s="3"/>
      <c r="T1252" s="3"/>
      <c r="U1252" s="3"/>
      <c r="V1252" s="3"/>
      <c r="W1252" s="3"/>
      <c r="X1252" s="3"/>
      <c r="Y1252" s="3"/>
      <c r="Z1252" s="3"/>
      <c r="AA1252" s="3"/>
      <c r="AB1252" s="3"/>
      <c r="AC1252" s="3"/>
      <c r="AD1252" s="3"/>
      <c r="AE1252" s="3"/>
      <c r="AF1252" s="3"/>
      <c r="AG1252" s="3"/>
      <c r="AH1252" s="3"/>
      <c r="AI1252" s="3"/>
      <c r="AJ1252" s="3"/>
      <c r="AK1252" s="3"/>
      <c r="AL1252" s="3"/>
      <c r="AM1252" s="3"/>
      <c r="AN1252" s="3"/>
      <c r="AO1252" s="3"/>
      <c r="AP1252" s="3"/>
      <c r="AQ1252" s="3"/>
      <c r="AR1252" s="3"/>
      <c r="AS1252" s="3"/>
      <c r="AT1252" s="3"/>
      <c r="AU1252" s="3"/>
      <c r="AV1252" s="2" t="s">
        <v>52</v>
      </c>
      <c r="AW1252" s="2" t="s">
        <v>2676</v>
      </c>
      <c r="AX1252" s="2" t="s">
        <v>52</v>
      </c>
      <c r="AY1252" s="2" t="s">
        <v>52</v>
      </c>
      <c r="AZ1252" s="2" t="s">
        <v>52</v>
      </c>
    </row>
    <row r="1253" spans="1:52" ht="30" customHeight="1" x14ac:dyDescent="0.3">
      <c r="A1253" s="23" t="s">
        <v>979</v>
      </c>
      <c r="B1253" s="23" t="s">
        <v>52</v>
      </c>
      <c r="C1253" s="23" t="s">
        <v>52</v>
      </c>
      <c r="D1253" s="24"/>
      <c r="E1253" s="26"/>
      <c r="F1253" s="29">
        <f>TRUNC(SUMIF(N1251:N1252, N1250, F1251:F1252),0)</f>
        <v>0</v>
      </c>
      <c r="G1253" s="26"/>
      <c r="H1253" s="29">
        <f>TRUNC(SUMIF(N1251:N1252, N1250, H1251:H1252),0)</f>
        <v>0</v>
      </c>
      <c r="I1253" s="26"/>
      <c r="J1253" s="29">
        <f>TRUNC(SUMIF(N1251:N1252, N1250, J1251:J1252),0)</f>
        <v>0</v>
      </c>
      <c r="K1253" s="26"/>
      <c r="L1253" s="29">
        <f>F1253+H1253+J1253</f>
        <v>0</v>
      </c>
      <c r="M1253" s="23" t="s">
        <v>52</v>
      </c>
      <c r="N1253" s="2" t="s">
        <v>97</v>
      </c>
      <c r="O1253" s="2" t="s">
        <v>97</v>
      </c>
      <c r="P1253" s="2" t="s">
        <v>52</v>
      </c>
      <c r="Q1253" s="2" t="s">
        <v>52</v>
      </c>
      <c r="R1253" s="2" t="s">
        <v>52</v>
      </c>
      <c r="S1253" s="3"/>
      <c r="T1253" s="3"/>
      <c r="U1253" s="3"/>
      <c r="V1253" s="3"/>
      <c r="W1253" s="3"/>
      <c r="X1253" s="3"/>
      <c r="Y1253" s="3"/>
      <c r="Z1253" s="3"/>
      <c r="AA1253" s="3"/>
      <c r="AB1253" s="3"/>
      <c r="AC1253" s="3"/>
      <c r="AD1253" s="3"/>
      <c r="AE1253" s="3"/>
      <c r="AF1253" s="3"/>
      <c r="AG1253" s="3"/>
      <c r="AH1253" s="3"/>
      <c r="AI1253" s="3"/>
      <c r="AJ1253" s="3"/>
      <c r="AK1253" s="3"/>
      <c r="AL1253" s="3"/>
      <c r="AM1253" s="3"/>
      <c r="AN1253" s="3"/>
      <c r="AO1253" s="3"/>
      <c r="AP1253" s="3"/>
      <c r="AQ1253" s="3"/>
      <c r="AR1253" s="3"/>
      <c r="AS1253" s="3"/>
      <c r="AT1253" s="3"/>
      <c r="AU1253" s="3"/>
      <c r="AV1253" s="2" t="s">
        <v>52</v>
      </c>
      <c r="AW1253" s="2" t="s">
        <v>52</v>
      </c>
      <c r="AX1253" s="2" t="s">
        <v>52</v>
      </c>
      <c r="AY1253" s="2" t="s">
        <v>52</v>
      </c>
      <c r="AZ1253" s="2" t="s">
        <v>52</v>
      </c>
    </row>
    <row r="1254" spans="1:52" ht="30" customHeight="1" x14ac:dyDescent="0.3">
      <c r="A1254" s="24"/>
      <c r="B1254" s="24"/>
      <c r="C1254" s="24"/>
      <c r="D1254" s="24"/>
      <c r="E1254" s="26"/>
      <c r="F1254" s="29"/>
      <c r="G1254" s="26"/>
      <c r="H1254" s="29"/>
      <c r="I1254" s="26"/>
      <c r="J1254" s="29"/>
      <c r="K1254" s="26"/>
      <c r="L1254" s="29"/>
      <c r="M1254" s="24"/>
    </row>
    <row r="1255" spans="1:52" ht="30" customHeight="1" x14ac:dyDescent="0.3">
      <c r="A1255" s="20" t="s">
        <v>2677</v>
      </c>
      <c r="B1255" s="21"/>
      <c r="C1255" s="21"/>
      <c r="D1255" s="21"/>
      <c r="E1255" s="25"/>
      <c r="F1255" s="28"/>
      <c r="G1255" s="25"/>
      <c r="H1255" s="28"/>
      <c r="I1255" s="25"/>
      <c r="J1255" s="28"/>
      <c r="K1255" s="25"/>
      <c r="L1255" s="28"/>
      <c r="M1255" s="22"/>
      <c r="N1255" s="1" t="s">
        <v>2062</v>
      </c>
    </row>
    <row r="1256" spans="1:52" ht="30" customHeight="1" x14ac:dyDescent="0.3">
      <c r="A1256" s="23" t="s">
        <v>986</v>
      </c>
      <c r="B1256" s="23" t="s">
        <v>987</v>
      </c>
      <c r="C1256" s="23" t="s">
        <v>988</v>
      </c>
      <c r="D1256" s="24">
        <v>1.6E-2</v>
      </c>
      <c r="E1256" s="26">
        <f>단가대비표!O160</f>
        <v>0</v>
      </c>
      <c r="F1256" s="29">
        <f>TRUNC(E1256*D1256,1)</f>
        <v>0</v>
      </c>
      <c r="G1256" s="26">
        <f>단가대비표!P160</f>
        <v>0</v>
      </c>
      <c r="H1256" s="29">
        <f>TRUNC(G1256*D1256,1)</f>
        <v>0</v>
      </c>
      <c r="I1256" s="26">
        <f>단가대비표!V160</f>
        <v>0</v>
      </c>
      <c r="J1256" s="29">
        <f>TRUNC(I1256*D1256,1)</f>
        <v>0</v>
      </c>
      <c r="K1256" s="26">
        <f t="shared" ref="K1256:L1258" si="195">TRUNC(E1256+G1256+I1256,1)</f>
        <v>0</v>
      </c>
      <c r="L1256" s="29">
        <f t="shared" si="195"/>
        <v>0</v>
      </c>
      <c r="M1256" s="23" t="s">
        <v>989</v>
      </c>
      <c r="N1256" s="2" t="s">
        <v>2062</v>
      </c>
      <c r="O1256" s="2" t="s">
        <v>990</v>
      </c>
      <c r="P1256" s="2" t="s">
        <v>66</v>
      </c>
      <c r="Q1256" s="2" t="s">
        <v>66</v>
      </c>
      <c r="R1256" s="2" t="s">
        <v>65</v>
      </c>
      <c r="S1256" s="3"/>
      <c r="T1256" s="3"/>
      <c r="U1256" s="3"/>
      <c r="V1256" s="3">
        <v>1</v>
      </c>
      <c r="W1256" s="3"/>
      <c r="X1256" s="3"/>
      <c r="Y1256" s="3"/>
      <c r="Z1256" s="3"/>
      <c r="AA1256" s="3"/>
      <c r="AB1256" s="3"/>
      <c r="AC1256" s="3"/>
      <c r="AD1256" s="3"/>
      <c r="AE1256" s="3"/>
      <c r="AF1256" s="3"/>
      <c r="AG1256" s="3"/>
      <c r="AH1256" s="3"/>
      <c r="AI1256" s="3"/>
      <c r="AJ1256" s="3"/>
      <c r="AK1256" s="3"/>
      <c r="AL1256" s="3"/>
      <c r="AM1256" s="3"/>
      <c r="AN1256" s="3"/>
      <c r="AO1256" s="3"/>
      <c r="AP1256" s="3"/>
      <c r="AQ1256" s="3"/>
      <c r="AR1256" s="3"/>
      <c r="AS1256" s="3"/>
      <c r="AT1256" s="3"/>
      <c r="AU1256" s="3"/>
      <c r="AV1256" s="2" t="s">
        <v>52</v>
      </c>
      <c r="AW1256" s="2" t="s">
        <v>2678</v>
      </c>
      <c r="AX1256" s="2" t="s">
        <v>52</v>
      </c>
      <c r="AY1256" s="2" t="s">
        <v>52</v>
      </c>
      <c r="AZ1256" s="2" t="s">
        <v>52</v>
      </c>
    </row>
    <row r="1257" spans="1:52" ht="30" customHeight="1" x14ac:dyDescent="0.3">
      <c r="A1257" s="23" t="s">
        <v>992</v>
      </c>
      <c r="B1257" s="23" t="s">
        <v>987</v>
      </c>
      <c r="C1257" s="23" t="s">
        <v>988</v>
      </c>
      <c r="D1257" s="24">
        <v>1.0999999999999999E-2</v>
      </c>
      <c r="E1257" s="26">
        <f>단가대비표!O147</f>
        <v>0</v>
      </c>
      <c r="F1257" s="29">
        <f>TRUNC(E1257*D1257,1)</f>
        <v>0</v>
      </c>
      <c r="G1257" s="26">
        <f>단가대비표!P147</f>
        <v>0</v>
      </c>
      <c r="H1257" s="29">
        <f>TRUNC(G1257*D1257,1)</f>
        <v>0</v>
      </c>
      <c r="I1257" s="26">
        <f>단가대비표!V147</f>
        <v>0</v>
      </c>
      <c r="J1257" s="29">
        <f>TRUNC(I1257*D1257,1)</f>
        <v>0</v>
      </c>
      <c r="K1257" s="26">
        <f t="shared" si="195"/>
        <v>0</v>
      </c>
      <c r="L1257" s="29">
        <f t="shared" si="195"/>
        <v>0</v>
      </c>
      <c r="M1257" s="23" t="s">
        <v>993</v>
      </c>
      <c r="N1257" s="2" t="s">
        <v>2062</v>
      </c>
      <c r="O1257" s="2" t="s">
        <v>994</v>
      </c>
      <c r="P1257" s="2" t="s">
        <v>66</v>
      </c>
      <c r="Q1257" s="2" t="s">
        <v>66</v>
      </c>
      <c r="R1257" s="2" t="s">
        <v>65</v>
      </c>
      <c r="S1257" s="3"/>
      <c r="T1257" s="3"/>
      <c r="U1257" s="3"/>
      <c r="V1257" s="3">
        <v>1</v>
      </c>
      <c r="W1257" s="3"/>
      <c r="X1257" s="3"/>
      <c r="Y1257" s="3"/>
      <c r="Z1257" s="3"/>
      <c r="AA1257" s="3"/>
      <c r="AB1257" s="3"/>
      <c r="AC1257" s="3"/>
      <c r="AD1257" s="3"/>
      <c r="AE1257" s="3"/>
      <c r="AF1257" s="3"/>
      <c r="AG1257" s="3"/>
      <c r="AH1257" s="3"/>
      <c r="AI1257" s="3"/>
      <c r="AJ1257" s="3"/>
      <c r="AK1257" s="3"/>
      <c r="AL1257" s="3"/>
      <c r="AM1257" s="3"/>
      <c r="AN1257" s="3"/>
      <c r="AO1257" s="3"/>
      <c r="AP1257" s="3"/>
      <c r="AQ1257" s="3"/>
      <c r="AR1257" s="3"/>
      <c r="AS1257" s="3"/>
      <c r="AT1257" s="3"/>
      <c r="AU1257" s="3"/>
      <c r="AV1257" s="2" t="s">
        <v>52</v>
      </c>
      <c r="AW1257" s="2" t="s">
        <v>2679</v>
      </c>
      <c r="AX1257" s="2" t="s">
        <v>52</v>
      </c>
      <c r="AY1257" s="2" t="s">
        <v>52</v>
      </c>
      <c r="AZ1257" s="2" t="s">
        <v>52</v>
      </c>
    </row>
    <row r="1258" spans="1:52" ht="30" customHeight="1" x14ac:dyDescent="0.3">
      <c r="A1258" s="23" t="s">
        <v>1557</v>
      </c>
      <c r="B1258" s="23" t="s">
        <v>2188</v>
      </c>
      <c r="C1258" s="23" t="s">
        <v>949</v>
      </c>
      <c r="D1258" s="24">
        <v>1</v>
      </c>
      <c r="E1258" s="26">
        <v>0</v>
      </c>
      <c r="F1258" s="29">
        <f>TRUNC(E1258*D1258,1)</f>
        <v>0</v>
      </c>
      <c r="G1258" s="26">
        <v>0</v>
      </c>
      <c r="H1258" s="29">
        <f>TRUNC(G1258*D1258,1)</f>
        <v>0</v>
      </c>
      <c r="I1258" s="26">
        <f>TRUNC(SUMIF(V1256:V1258, RIGHTB(O1258, 1), H1256:H1258)*U1258, 2)</f>
        <v>0</v>
      </c>
      <c r="J1258" s="29">
        <f>TRUNC(I1258*D1258,1)</f>
        <v>0</v>
      </c>
      <c r="K1258" s="26">
        <f t="shared" si="195"/>
        <v>0</v>
      </c>
      <c r="L1258" s="29">
        <f t="shared" si="195"/>
        <v>0</v>
      </c>
      <c r="M1258" s="23" t="s">
        <v>52</v>
      </c>
      <c r="N1258" s="2" t="s">
        <v>2062</v>
      </c>
      <c r="O1258" s="2" t="s">
        <v>1360</v>
      </c>
      <c r="P1258" s="2" t="s">
        <v>66</v>
      </c>
      <c r="Q1258" s="2" t="s">
        <v>66</v>
      </c>
      <c r="R1258" s="2" t="s">
        <v>66</v>
      </c>
      <c r="S1258" s="3">
        <v>1</v>
      </c>
      <c r="T1258" s="3">
        <v>2</v>
      </c>
      <c r="U1258" s="3">
        <v>0.02</v>
      </c>
      <c r="V1258" s="3"/>
      <c r="W1258" s="3"/>
      <c r="X1258" s="3"/>
      <c r="Y1258" s="3"/>
      <c r="Z1258" s="3"/>
      <c r="AA1258" s="3"/>
      <c r="AB1258" s="3"/>
      <c r="AC1258" s="3"/>
      <c r="AD1258" s="3"/>
      <c r="AE1258" s="3"/>
      <c r="AF1258" s="3"/>
      <c r="AG1258" s="3"/>
      <c r="AH1258" s="3"/>
      <c r="AI1258" s="3"/>
      <c r="AJ1258" s="3"/>
      <c r="AK1258" s="3"/>
      <c r="AL1258" s="3"/>
      <c r="AM1258" s="3"/>
      <c r="AN1258" s="3"/>
      <c r="AO1258" s="3"/>
      <c r="AP1258" s="3"/>
      <c r="AQ1258" s="3"/>
      <c r="AR1258" s="3"/>
      <c r="AS1258" s="3"/>
      <c r="AT1258" s="3"/>
      <c r="AU1258" s="3"/>
      <c r="AV1258" s="2" t="s">
        <v>52</v>
      </c>
      <c r="AW1258" s="2" t="s">
        <v>2680</v>
      </c>
      <c r="AX1258" s="2" t="s">
        <v>52</v>
      </c>
      <c r="AY1258" s="2" t="s">
        <v>52</v>
      </c>
      <c r="AZ1258" s="2" t="s">
        <v>52</v>
      </c>
    </row>
    <row r="1259" spans="1:52" ht="30" customHeight="1" x14ac:dyDescent="0.3">
      <c r="A1259" s="23" t="s">
        <v>979</v>
      </c>
      <c r="B1259" s="23" t="s">
        <v>52</v>
      </c>
      <c r="C1259" s="23" t="s">
        <v>52</v>
      </c>
      <c r="D1259" s="24"/>
      <c r="E1259" s="26"/>
      <c r="F1259" s="29">
        <f>TRUNC(SUMIF(N1256:N1258, N1255, F1256:F1258),0)</f>
        <v>0</v>
      </c>
      <c r="G1259" s="26"/>
      <c r="H1259" s="29">
        <f>TRUNC(SUMIF(N1256:N1258, N1255, H1256:H1258),0)</f>
        <v>0</v>
      </c>
      <c r="I1259" s="26"/>
      <c r="J1259" s="29">
        <f>TRUNC(SUMIF(N1256:N1258, N1255, J1256:J1258),0)</f>
        <v>0</v>
      </c>
      <c r="K1259" s="26"/>
      <c r="L1259" s="29">
        <f>F1259+H1259+J1259</f>
        <v>0</v>
      </c>
      <c r="M1259" s="23" t="s">
        <v>52</v>
      </c>
      <c r="N1259" s="2" t="s">
        <v>97</v>
      </c>
      <c r="O1259" s="2" t="s">
        <v>97</v>
      </c>
      <c r="P1259" s="2" t="s">
        <v>52</v>
      </c>
      <c r="Q1259" s="2" t="s">
        <v>52</v>
      </c>
      <c r="R1259" s="2" t="s">
        <v>52</v>
      </c>
      <c r="S1259" s="3"/>
      <c r="T1259" s="3"/>
      <c r="U1259" s="3"/>
      <c r="V1259" s="3"/>
      <c r="W1259" s="3"/>
      <c r="X1259" s="3"/>
      <c r="Y1259" s="3"/>
      <c r="Z1259" s="3"/>
      <c r="AA1259" s="3"/>
      <c r="AB1259" s="3"/>
      <c r="AC1259" s="3"/>
      <c r="AD1259" s="3"/>
      <c r="AE1259" s="3"/>
      <c r="AF1259" s="3"/>
      <c r="AG1259" s="3"/>
      <c r="AH1259" s="3"/>
      <c r="AI1259" s="3"/>
      <c r="AJ1259" s="3"/>
      <c r="AK1259" s="3"/>
      <c r="AL1259" s="3"/>
      <c r="AM1259" s="3"/>
      <c r="AN1259" s="3"/>
      <c r="AO1259" s="3"/>
      <c r="AP1259" s="3"/>
      <c r="AQ1259" s="3"/>
      <c r="AR1259" s="3"/>
      <c r="AS1259" s="3"/>
      <c r="AT1259" s="3"/>
      <c r="AU1259" s="3"/>
      <c r="AV1259" s="2" t="s">
        <v>52</v>
      </c>
      <c r="AW1259" s="2" t="s">
        <v>52</v>
      </c>
      <c r="AX1259" s="2" t="s">
        <v>52</v>
      </c>
      <c r="AY1259" s="2" t="s">
        <v>52</v>
      </c>
      <c r="AZ1259" s="2" t="s">
        <v>52</v>
      </c>
    </row>
    <row r="1260" spans="1:52" ht="30" customHeight="1" x14ac:dyDescent="0.3">
      <c r="A1260" s="24"/>
      <c r="B1260" s="24"/>
      <c r="C1260" s="24"/>
      <c r="D1260" s="24"/>
      <c r="E1260" s="26"/>
      <c r="F1260" s="29"/>
      <c r="G1260" s="26"/>
      <c r="H1260" s="29"/>
      <c r="I1260" s="26"/>
      <c r="J1260" s="29"/>
      <c r="K1260" s="26"/>
      <c r="L1260" s="29"/>
      <c r="M1260" s="24"/>
    </row>
    <row r="1261" spans="1:52" ht="30" customHeight="1" x14ac:dyDescent="0.3">
      <c r="A1261" s="20" t="s">
        <v>2681</v>
      </c>
      <c r="B1261" s="21"/>
      <c r="C1261" s="21"/>
      <c r="D1261" s="21"/>
      <c r="E1261" s="25"/>
      <c r="F1261" s="28"/>
      <c r="G1261" s="25"/>
      <c r="H1261" s="28"/>
      <c r="I1261" s="25"/>
      <c r="J1261" s="28"/>
      <c r="K1261" s="25"/>
      <c r="L1261" s="28"/>
      <c r="M1261" s="22"/>
      <c r="N1261" s="1" t="s">
        <v>2070</v>
      </c>
    </row>
    <row r="1262" spans="1:52" ht="30" customHeight="1" x14ac:dyDescent="0.3">
      <c r="A1262" s="23" t="s">
        <v>986</v>
      </c>
      <c r="B1262" s="23" t="s">
        <v>987</v>
      </c>
      <c r="C1262" s="23" t="s">
        <v>988</v>
      </c>
      <c r="D1262" s="24">
        <v>6.0000000000000001E-3</v>
      </c>
      <c r="E1262" s="26">
        <f>단가대비표!O160</f>
        <v>0</v>
      </c>
      <c r="F1262" s="29">
        <f>TRUNC(E1262*D1262,1)</f>
        <v>0</v>
      </c>
      <c r="G1262" s="26">
        <f>단가대비표!P160</f>
        <v>0</v>
      </c>
      <c r="H1262" s="29">
        <f>TRUNC(G1262*D1262,1)</f>
        <v>0</v>
      </c>
      <c r="I1262" s="26">
        <f>단가대비표!V160</f>
        <v>0</v>
      </c>
      <c r="J1262" s="29">
        <f>TRUNC(I1262*D1262,1)</f>
        <v>0</v>
      </c>
      <c r="K1262" s="26">
        <f>TRUNC(E1262+G1262+I1262,1)</f>
        <v>0</v>
      </c>
      <c r="L1262" s="29">
        <f>TRUNC(F1262+H1262+J1262,1)</f>
        <v>0</v>
      </c>
      <c r="M1262" s="23" t="s">
        <v>989</v>
      </c>
      <c r="N1262" s="2" t="s">
        <v>2070</v>
      </c>
      <c r="O1262" s="2" t="s">
        <v>990</v>
      </c>
      <c r="P1262" s="2" t="s">
        <v>66</v>
      </c>
      <c r="Q1262" s="2" t="s">
        <v>66</v>
      </c>
      <c r="R1262" s="2" t="s">
        <v>65</v>
      </c>
      <c r="S1262" s="3"/>
      <c r="T1262" s="3"/>
      <c r="U1262" s="3"/>
      <c r="V1262" s="3"/>
      <c r="W1262" s="3"/>
      <c r="X1262" s="3"/>
      <c r="Y1262" s="3"/>
      <c r="Z1262" s="3"/>
      <c r="AA1262" s="3"/>
      <c r="AB1262" s="3"/>
      <c r="AC1262" s="3"/>
      <c r="AD1262" s="3"/>
      <c r="AE1262" s="3"/>
      <c r="AF1262" s="3"/>
      <c r="AG1262" s="3"/>
      <c r="AH1262" s="3"/>
      <c r="AI1262" s="3"/>
      <c r="AJ1262" s="3"/>
      <c r="AK1262" s="3"/>
      <c r="AL1262" s="3"/>
      <c r="AM1262" s="3"/>
      <c r="AN1262" s="3"/>
      <c r="AO1262" s="3"/>
      <c r="AP1262" s="3"/>
      <c r="AQ1262" s="3"/>
      <c r="AR1262" s="3"/>
      <c r="AS1262" s="3"/>
      <c r="AT1262" s="3"/>
      <c r="AU1262" s="3"/>
      <c r="AV1262" s="2" t="s">
        <v>52</v>
      </c>
      <c r="AW1262" s="2" t="s">
        <v>2682</v>
      </c>
      <c r="AX1262" s="2" t="s">
        <v>52</v>
      </c>
      <c r="AY1262" s="2" t="s">
        <v>52</v>
      </c>
      <c r="AZ1262" s="2" t="s">
        <v>52</v>
      </c>
    </row>
    <row r="1263" spans="1:52" ht="30" customHeight="1" x14ac:dyDescent="0.3">
      <c r="A1263" s="23" t="s">
        <v>992</v>
      </c>
      <c r="B1263" s="23" t="s">
        <v>987</v>
      </c>
      <c r="C1263" s="23" t="s">
        <v>988</v>
      </c>
      <c r="D1263" s="24">
        <v>4.0000000000000001E-3</v>
      </c>
      <c r="E1263" s="26">
        <f>단가대비표!O147</f>
        <v>0</v>
      </c>
      <c r="F1263" s="29">
        <f>TRUNC(E1263*D1263,1)</f>
        <v>0</v>
      </c>
      <c r="G1263" s="26">
        <f>단가대비표!P147</f>
        <v>0</v>
      </c>
      <c r="H1263" s="29">
        <f>TRUNC(G1263*D1263,1)</f>
        <v>0</v>
      </c>
      <c r="I1263" s="26">
        <f>단가대비표!V147</f>
        <v>0</v>
      </c>
      <c r="J1263" s="29">
        <f>TRUNC(I1263*D1263,1)</f>
        <v>0</v>
      </c>
      <c r="K1263" s="26">
        <f>TRUNC(E1263+G1263+I1263,1)</f>
        <v>0</v>
      </c>
      <c r="L1263" s="29">
        <f>TRUNC(F1263+H1263+J1263,1)</f>
        <v>0</v>
      </c>
      <c r="M1263" s="23" t="s">
        <v>993</v>
      </c>
      <c r="N1263" s="2" t="s">
        <v>2070</v>
      </c>
      <c r="O1263" s="2" t="s">
        <v>994</v>
      </c>
      <c r="P1263" s="2" t="s">
        <v>66</v>
      </c>
      <c r="Q1263" s="2" t="s">
        <v>66</v>
      </c>
      <c r="R1263" s="2" t="s">
        <v>65</v>
      </c>
      <c r="S1263" s="3"/>
      <c r="T1263" s="3"/>
      <c r="U1263" s="3"/>
      <c r="V1263" s="3"/>
      <c r="W1263" s="3"/>
      <c r="X1263" s="3"/>
      <c r="Y1263" s="3"/>
      <c r="Z1263" s="3"/>
      <c r="AA1263" s="3"/>
      <c r="AB1263" s="3"/>
      <c r="AC1263" s="3"/>
      <c r="AD1263" s="3"/>
      <c r="AE1263" s="3"/>
      <c r="AF1263" s="3"/>
      <c r="AG1263" s="3"/>
      <c r="AH1263" s="3"/>
      <c r="AI1263" s="3"/>
      <c r="AJ1263" s="3"/>
      <c r="AK1263" s="3"/>
      <c r="AL1263" s="3"/>
      <c r="AM1263" s="3"/>
      <c r="AN1263" s="3"/>
      <c r="AO1263" s="3"/>
      <c r="AP1263" s="3"/>
      <c r="AQ1263" s="3"/>
      <c r="AR1263" s="3"/>
      <c r="AS1263" s="3"/>
      <c r="AT1263" s="3"/>
      <c r="AU1263" s="3"/>
      <c r="AV1263" s="2" t="s">
        <v>52</v>
      </c>
      <c r="AW1263" s="2" t="s">
        <v>2683</v>
      </c>
      <c r="AX1263" s="2" t="s">
        <v>52</v>
      </c>
      <c r="AY1263" s="2" t="s">
        <v>52</v>
      </c>
      <c r="AZ1263" s="2" t="s">
        <v>52</v>
      </c>
    </row>
    <row r="1264" spans="1:52" ht="30" customHeight="1" x14ac:dyDescent="0.3">
      <c r="A1264" s="23" t="s">
        <v>979</v>
      </c>
      <c r="B1264" s="23" t="s">
        <v>52</v>
      </c>
      <c r="C1264" s="23" t="s">
        <v>52</v>
      </c>
      <c r="D1264" s="24"/>
      <c r="E1264" s="26"/>
      <c r="F1264" s="29">
        <f>TRUNC(SUMIF(N1262:N1263, N1261, F1262:F1263),0)</f>
        <v>0</v>
      </c>
      <c r="G1264" s="26"/>
      <c r="H1264" s="29">
        <f>TRUNC(SUMIF(N1262:N1263, N1261, H1262:H1263),0)</f>
        <v>0</v>
      </c>
      <c r="I1264" s="26"/>
      <c r="J1264" s="29">
        <f>TRUNC(SUMIF(N1262:N1263, N1261, J1262:J1263),0)</f>
        <v>0</v>
      </c>
      <c r="K1264" s="26"/>
      <c r="L1264" s="29">
        <f>F1264+H1264+J1264</f>
        <v>0</v>
      </c>
      <c r="M1264" s="23" t="s">
        <v>52</v>
      </c>
      <c r="N1264" s="2" t="s">
        <v>97</v>
      </c>
      <c r="O1264" s="2" t="s">
        <v>97</v>
      </c>
      <c r="P1264" s="2" t="s">
        <v>52</v>
      </c>
      <c r="Q1264" s="2" t="s">
        <v>52</v>
      </c>
      <c r="R1264" s="2" t="s">
        <v>52</v>
      </c>
      <c r="S1264" s="3"/>
      <c r="T1264" s="3"/>
      <c r="U1264" s="3"/>
      <c r="V1264" s="3"/>
      <c r="W1264" s="3"/>
      <c r="X1264" s="3"/>
      <c r="Y1264" s="3"/>
      <c r="Z1264" s="3"/>
      <c r="AA1264" s="3"/>
      <c r="AB1264" s="3"/>
      <c r="AC1264" s="3"/>
      <c r="AD1264" s="3"/>
      <c r="AE1264" s="3"/>
      <c r="AF1264" s="3"/>
      <c r="AG1264" s="3"/>
      <c r="AH1264" s="3"/>
      <c r="AI1264" s="3"/>
      <c r="AJ1264" s="3"/>
      <c r="AK1264" s="3"/>
      <c r="AL1264" s="3"/>
      <c r="AM1264" s="3"/>
      <c r="AN1264" s="3"/>
      <c r="AO1264" s="3"/>
      <c r="AP1264" s="3"/>
      <c r="AQ1264" s="3"/>
      <c r="AR1264" s="3"/>
      <c r="AS1264" s="3"/>
      <c r="AT1264" s="3"/>
      <c r="AU1264" s="3"/>
      <c r="AV1264" s="2" t="s">
        <v>52</v>
      </c>
      <c r="AW1264" s="2" t="s">
        <v>52</v>
      </c>
      <c r="AX1264" s="2" t="s">
        <v>52</v>
      </c>
      <c r="AY1264" s="2" t="s">
        <v>52</v>
      </c>
      <c r="AZ1264" s="2" t="s">
        <v>52</v>
      </c>
    </row>
    <row r="1265" spans="1:52" ht="30" customHeight="1" x14ac:dyDescent="0.3">
      <c r="A1265" s="24"/>
      <c r="B1265" s="24"/>
      <c r="C1265" s="24"/>
      <c r="D1265" s="24"/>
      <c r="E1265" s="26"/>
      <c r="F1265" s="29"/>
      <c r="G1265" s="26"/>
      <c r="H1265" s="29"/>
      <c r="I1265" s="26"/>
      <c r="J1265" s="29"/>
      <c r="K1265" s="26"/>
      <c r="L1265" s="29"/>
      <c r="M1265" s="24"/>
    </row>
    <row r="1266" spans="1:52" ht="30" customHeight="1" x14ac:dyDescent="0.3">
      <c r="A1266" s="20" t="s">
        <v>2684</v>
      </c>
      <c r="B1266" s="21"/>
      <c r="C1266" s="21"/>
      <c r="D1266" s="21"/>
      <c r="E1266" s="25"/>
      <c r="F1266" s="28"/>
      <c r="G1266" s="25"/>
      <c r="H1266" s="28"/>
      <c r="I1266" s="25"/>
      <c r="J1266" s="28"/>
      <c r="K1266" s="25"/>
      <c r="L1266" s="28"/>
      <c r="M1266" s="22"/>
      <c r="N1266" s="1" t="s">
        <v>2125</v>
      </c>
    </row>
    <row r="1267" spans="1:52" ht="30" customHeight="1" x14ac:dyDescent="0.3">
      <c r="A1267" s="23" t="s">
        <v>2686</v>
      </c>
      <c r="B1267" s="23" t="s">
        <v>987</v>
      </c>
      <c r="C1267" s="23" t="s">
        <v>988</v>
      </c>
      <c r="D1267" s="24">
        <v>0.87</v>
      </c>
      <c r="E1267" s="26">
        <f>단가대비표!O152</f>
        <v>0</v>
      </c>
      <c r="F1267" s="29">
        <f>TRUNC(E1267*D1267,1)</f>
        <v>0</v>
      </c>
      <c r="G1267" s="26">
        <f>단가대비표!P152</f>
        <v>0</v>
      </c>
      <c r="H1267" s="29">
        <f>TRUNC(G1267*D1267,1)</f>
        <v>0</v>
      </c>
      <c r="I1267" s="26">
        <f>단가대비표!V152</f>
        <v>0</v>
      </c>
      <c r="J1267" s="29">
        <f>TRUNC(I1267*D1267,1)</f>
        <v>0</v>
      </c>
      <c r="K1267" s="26">
        <f t="shared" ref="K1267:L1270" si="196">TRUNC(E1267+G1267+I1267,1)</f>
        <v>0</v>
      </c>
      <c r="L1267" s="29">
        <f t="shared" si="196"/>
        <v>0</v>
      </c>
      <c r="M1267" s="23" t="s">
        <v>2687</v>
      </c>
      <c r="N1267" s="2" t="s">
        <v>2125</v>
      </c>
      <c r="O1267" s="2" t="s">
        <v>2688</v>
      </c>
      <c r="P1267" s="2" t="s">
        <v>66</v>
      </c>
      <c r="Q1267" s="2" t="s">
        <v>66</v>
      </c>
      <c r="R1267" s="2" t="s">
        <v>65</v>
      </c>
      <c r="S1267" s="3"/>
      <c r="T1267" s="3"/>
      <c r="U1267" s="3"/>
      <c r="V1267" s="3">
        <v>1</v>
      </c>
      <c r="W1267" s="3"/>
      <c r="X1267" s="3"/>
      <c r="Y1267" s="3"/>
      <c r="Z1267" s="3"/>
      <c r="AA1267" s="3"/>
      <c r="AB1267" s="3"/>
      <c r="AC1267" s="3"/>
      <c r="AD1267" s="3"/>
      <c r="AE1267" s="3"/>
      <c r="AF1267" s="3"/>
      <c r="AG1267" s="3"/>
      <c r="AH1267" s="3"/>
      <c r="AI1267" s="3"/>
      <c r="AJ1267" s="3"/>
      <c r="AK1267" s="3"/>
      <c r="AL1267" s="3"/>
      <c r="AM1267" s="3"/>
      <c r="AN1267" s="3"/>
      <c r="AO1267" s="3"/>
      <c r="AP1267" s="3"/>
      <c r="AQ1267" s="3"/>
      <c r="AR1267" s="3"/>
      <c r="AS1267" s="3"/>
      <c r="AT1267" s="3"/>
      <c r="AU1267" s="3"/>
      <c r="AV1267" s="2" t="s">
        <v>52</v>
      </c>
      <c r="AW1267" s="2" t="s">
        <v>2689</v>
      </c>
      <c r="AX1267" s="2" t="s">
        <v>52</v>
      </c>
      <c r="AY1267" s="2" t="s">
        <v>52</v>
      </c>
      <c r="AZ1267" s="2" t="s">
        <v>52</v>
      </c>
    </row>
    <row r="1268" spans="1:52" ht="30" customHeight="1" x14ac:dyDescent="0.3">
      <c r="A1268" s="23" t="s">
        <v>992</v>
      </c>
      <c r="B1268" s="23" t="s">
        <v>987</v>
      </c>
      <c r="C1268" s="23" t="s">
        <v>988</v>
      </c>
      <c r="D1268" s="24">
        <v>0.43</v>
      </c>
      <c r="E1268" s="26">
        <f>단가대비표!O147</f>
        <v>0</v>
      </c>
      <c r="F1268" s="29">
        <f>TRUNC(E1268*D1268,1)</f>
        <v>0</v>
      </c>
      <c r="G1268" s="26">
        <f>단가대비표!P147</f>
        <v>0</v>
      </c>
      <c r="H1268" s="29">
        <f>TRUNC(G1268*D1268,1)</f>
        <v>0</v>
      </c>
      <c r="I1268" s="26">
        <f>단가대비표!V147</f>
        <v>0</v>
      </c>
      <c r="J1268" s="29">
        <f>TRUNC(I1268*D1268,1)</f>
        <v>0</v>
      </c>
      <c r="K1268" s="26">
        <f t="shared" si="196"/>
        <v>0</v>
      </c>
      <c r="L1268" s="29">
        <f t="shared" si="196"/>
        <v>0</v>
      </c>
      <c r="M1268" s="23" t="s">
        <v>993</v>
      </c>
      <c r="N1268" s="2" t="s">
        <v>2125</v>
      </c>
      <c r="O1268" s="2" t="s">
        <v>994</v>
      </c>
      <c r="P1268" s="2" t="s">
        <v>66</v>
      </c>
      <c r="Q1268" s="2" t="s">
        <v>66</v>
      </c>
      <c r="R1268" s="2" t="s">
        <v>65</v>
      </c>
      <c r="S1268" s="3"/>
      <c r="T1268" s="3"/>
      <c r="U1268" s="3"/>
      <c r="V1268" s="3">
        <v>1</v>
      </c>
      <c r="W1268" s="3"/>
      <c r="X1268" s="3"/>
      <c r="Y1268" s="3"/>
      <c r="Z1268" s="3"/>
      <c r="AA1268" s="3"/>
      <c r="AB1268" s="3"/>
      <c r="AC1268" s="3"/>
      <c r="AD1268" s="3"/>
      <c r="AE1268" s="3"/>
      <c r="AF1268" s="3"/>
      <c r="AG1268" s="3"/>
      <c r="AH1268" s="3"/>
      <c r="AI1268" s="3"/>
      <c r="AJ1268" s="3"/>
      <c r="AK1268" s="3"/>
      <c r="AL1268" s="3"/>
      <c r="AM1268" s="3"/>
      <c r="AN1268" s="3"/>
      <c r="AO1268" s="3"/>
      <c r="AP1268" s="3"/>
      <c r="AQ1268" s="3"/>
      <c r="AR1268" s="3"/>
      <c r="AS1268" s="3"/>
      <c r="AT1268" s="3"/>
      <c r="AU1268" s="3"/>
      <c r="AV1268" s="2" t="s">
        <v>52</v>
      </c>
      <c r="AW1268" s="2" t="s">
        <v>2690</v>
      </c>
      <c r="AX1268" s="2" t="s">
        <v>52</v>
      </c>
      <c r="AY1268" s="2" t="s">
        <v>52</v>
      </c>
      <c r="AZ1268" s="2" t="s">
        <v>52</v>
      </c>
    </row>
    <row r="1269" spans="1:52" ht="30" customHeight="1" x14ac:dyDescent="0.3">
      <c r="A1269" s="23" t="s">
        <v>2691</v>
      </c>
      <c r="B1269" s="23" t="s">
        <v>2692</v>
      </c>
      <c r="C1269" s="23" t="s">
        <v>2025</v>
      </c>
      <c r="D1269" s="24">
        <v>6.96</v>
      </c>
      <c r="E1269" s="26">
        <f>일위대가목록!E215</f>
        <v>0</v>
      </c>
      <c r="F1269" s="29">
        <f>TRUNC(E1269*D1269,1)</f>
        <v>0</v>
      </c>
      <c r="G1269" s="26">
        <f>일위대가목록!F215</f>
        <v>0</v>
      </c>
      <c r="H1269" s="29">
        <f>TRUNC(G1269*D1269,1)</f>
        <v>0</v>
      </c>
      <c r="I1269" s="26">
        <f>일위대가목록!G215</f>
        <v>0</v>
      </c>
      <c r="J1269" s="29">
        <f>TRUNC(I1269*D1269,1)</f>
        <v>0</v>
      </c>
      <c r="K1269" s="26">
        <f t="shared" si="196"/>
        <v>0</v>
      </c>
      <c r="L1269" s="29">
        <f t="shared" si="196"/>
        <v>0</v>
      </c>
      <c r="M1269" s="23" t="s">
        <v>2693</v>
      </c>
      <c r="N1269" s="2" t="s">
        <v>2125</v>
      </c>
      <c r="O1269" s="2" t="s">
        <v>2694</v>
      </c>
      <c r="P1269" s="2" t="s">
        <v>65</v>
      </c>
      <c r="Q1269" s="2" t="s">
        <v>66</v>
      </c>
      <c r="R1269" s="2" t="s">
        <v>66</v>
      </c>
      <c r="S1269" s="3"/>
      <c r="T1269" s="3"/>
      <c r="U1269" s="3"/>
      <c r="V1269" s="3"/>
      <c r="W1269" s="3"/>
      <c r="X1269" s="3"/>
      <c r="Y1269" s="3"/>
      <c r="Z1269" s="3"/>
      <c r="AA1269" s="3"/>
      <c r="AB1269" s="3"/>
      <c r="AC1269" s="3"/>
      <c r="AD1269" s="3"/>
      <c r="AE1269" s="3"/>
      <c r="AF1269" s="3"/>
      <c r="AG1269" s="3"/>
      <c r="AH1269" s="3"/>
      <c r="AI1269" s="3"/>
      <c r="AJ1269" s="3"/>
      <c r="AK1269" s="3"/>
      <c r="AL1269" s="3"/>
      <c r="AM1269" s="3"/>
      <c r="AN1269" s="3"/>
      <c r="AO1269" s="3"/>
      <c r="AP1269" s="3"/>
      <c r="AQ1269" s="3"/>
      <c r="AR1269" s="3"/>
      <c r="AS1269" s="3"/>
      <c r="AT1269" s="3"/>
      <c r="AU1269" s="3"/>
      <c r="AV1269" s="2" t="s">
        <v>52</v>
      </c>
      <c r="AW1269" s="2" t="s">
        <v>2695</v>
      </c>
      <c r="AX1269" s="2" t="s">
        <v>52</v>
      </c>
      <c r="AY1269" s="2" t="s">
        <v>52</v>
      </c>
      <c r="AZ1269" s="2" t="s">
        <v>52</v>
      </c>
    </row>
    <row r="1270" spans="1:52" ht="30" customHeight="1" x14ac:dyDescent="0.3">
      <c r="A1270" s="23" t="s">
        <v>1394</v>
      </c>
      <c r="B1270" s="23" t="s">
        <v>2696</v>
      </c>
      <c r="C1270" s="23" t="s">
        <v>949</v>
      </c>
      <c r="D1270" s="24">
        <v>1</v>
      </c>
      <c r="E1270" s="26">
        <f>TRUNC(SUMIF(V1267:V1270, RIGHTB(O1270, 1), H1267:H1270)*U1270, 2)</f>
        <v>0</v>
      </c>
      <c r="F1270" s="29">
        <f>TRUNC(E1270*D1270,1)</f>
        <v>0</v>
      </c>
      <c r="G1270" s="26">
        <v>0</v>
      </c>
      <c r="H1270" s="29">
        <f>TRUNC(G1270*D1270,1)</f>
        <v>0</v>
      </c>
      <c r="I1270" s="26">
        <v>0</v>
      </c>
      <c r="J1270" s="29">
        <f>TRUNC(I1270*D1270,1)</f>
        <v>0</v>
      </c>
      <c r="K1270" s="26">
        <f t="shared" si="196"/>
        <v>0</v>
      </c>
      <c r="L1270" s="29">
        <f t="shared" si="196"/>
        <v>0</v>
      </c>
      <c r="M1270" s="23" t="s">
        <v>52</v>
      </c>
      <c r="N1270" s="2" t="s">
        <v>2125</v>
      </c>
      <c r="O1270" s="2" t="s">
        <v>1360</v>
      </c>
      <c r="P1270" s="2" t="s">
        <v>66</v>
      </c>
      <c r="Q1270" s="2" t="s">
        <v>66</v>
      </c>
      <c r="R1270" s="2" t="s">
        <v>66</v>
      </c>
      <c r="S1270" s="3">
        <v>1</v>
      </c>
      <c r="T1270" s="3">
        <v>0</v>
      </c>
      <c r="U1270" s="3">
        <v>0.01</v>
      </c>
      <c r="V1270" s="3"/>
      <c r="W1270" s="3"/>
      <c r="X1270" s="3"/>
      <c r="Y1270" s="3"/>
      <c r="Z1270" s="3"/>
      <c r="AA1270" s="3"/>
      <c r="AB1270" s="3"/>
      <c r="AC1270" s="3"/>
      <c r="AD1270" s="3"/>
      <c r="AE1270" s="3"/>
      <c r="AF1270" s="3"/>
      <c r="AG1270" s="3"/>
      <c r="AH1270" s="3"/>
      <c r="AI1270" s="3"/>
      <c r="AJ1270" s="3"/>
      <c r="AK1270" s="3"/>
      <c r="AL1270" s="3"/>
      <c r="AM1270" s="3"/>
      <c r="AN1270" s="3"/>
      <c r="AO1270" s="3"/>
      <c r="AP1270" s="3"/>
      <c r="AQ1270" s="3"/>
      <c r="AR1270" s="3"/>
      <c r="AS1270" s="3"/>
      <c r="AT1270" s="3"/>
      <c r="AU1270" s="3"/>
      <c r="AV1270" s="2" t="s">
        <v>52</v>
      </c>
      <c r="AW1270" s="2" t="s">
        <v>2697</v>
      </c>
      <c r="AX1270" s="2" t="s">
        <v>52</v>
      </c>
      <c r="AY1270" s="2" t="s">
        <v>52</v>
      </c>
      <c r="AZ1270" s="2" t="s">
        <v>52</v>
      </c>
    </row>
    <row r="1271" spans="1:52" ht="30" customHeight="1" x14ac:dyDescent="0.3">
      <c r="A1271" s="23" t="s">
        <v>979</v>
      </c>
      <c r="B1271" s="23" t="s">
        <v>52</v>
      </c>
      <c r="C1271" s="23" t="s">
        <v>52</v>
      </c>
      <c r="D1271" s="24"/>
      <c r="E1271" s="26"/>
      <c r="F1271" s="29">
        <f>TRUNC(SUMIF(N1267:N1270, N1266, F1267:F1270),0)</f>
        <v>0</v>
      </c>
      <c r="G1271" s="26"/>
      <c r="H1271" s="29">
        <f>TRUNC(SUMIF(N1267:N1270, N1266, H1267:H1270),0)</f>
        <v>0</v>
      </c>
      <c r="I1271" s="26"/>
      <c r="J1271" s="29">
        <f>TRUNC(SUMIF(N1267:N1270, N1266, J1267:J1270),0)</f>
        <v>0</v>
      </c>
      <c r="K1271" s="26"/>
      <c r="L1271" s="29">
        <f>F1271+H1271+J1271</f>
        <v>0</v>
      </c>
      <c r="M1271" s="23" t="s">
        <v>52</v>
      </c>
      <c r="N1271" s="2" t="s">
        <v>97</v>
      </c>
      <c r="O1271" s="2" t="s">
        <v>97</v>
      </c>
      <c r="P1271" s="2" t="s">
        <v>52</v>
      </c>
      <c r="Q1271" s="2" t="s">
        <v>52</v>
      </c>
      <c r="R1271" s="2" t="s">
        <v>52</v>
      </c>
      <c r="S1271" s="3"/>
      <c r="T1271" s="3"/>
      <c r="U1271" s="3"/>
      <c r="V1271" s="3"/>
      <c r="W1271" s="3"/>
      <c r="X1271" s="3"/>
      <c r="Y1271" s="3"/>
      <c r="Z1271" s="3"/>
      <c r="AA1271" s="3"/>
      <c r="AB1271" s="3"/>
      <c r="AC1271" s="3"/>
      <c r="AD1271" s="3"/>
      <c r="AE1271" s="3"/>
      <c r="AF1271" s="3"/>
      <c r="AG1271" s="3"/>
      <c r="AH1271" s="3"/>
      <c r="AI1271" s="3"/>
      <c r="AJ1271" s="3"/>
      <c r="AK1271" s="3"/>
      <c r="AL1271" s="3"/>
      <c r="AM1271" s="3"/>
      <c r="AN1271" s="3"/>
      <c r="AO1271" s="3"/>
      <c r="AP1271" s="3"/>
      <c r="AQ1271" s="3"/>
      <c r="AR1271" s="3"/>
      <c r="AS1271" s="3"/>
      <c r="AT1271" s="3"/>
      <c r="AU1271" s="3"/>
      <c r="AV1271" s="2" t="s">
        <v>52</v>
      </c>
      <c r="AW1271" s="2" t="s">
        <v>52</v>
      </c>
      <c r="AX1271" s="2" t="s">
        <v>52</v>
      </c>
      <c r="AY1271" s="2" t="s">
        <v>52</v>
      </c>
      <c r="AZ1271" s="2" t="s">
        <v>52</v>
      </c>
    </row>
    <row r="1272" spans="1:52" ht="30" customHeight="1" x14ac:dyDescent="0.3">
      <c r="A1272" s="24"/>
      <c r="B1272" s="24"/>
      <c r="C1272" s="24"/>
      <c r="D1272" s="24"/>
      <c r="E1272" s="26"/>
      <c r="F1272" s="29"/>
      <c r="G1272" s="26"/>
      <c r="H1272" s="29"/>
      <c r="I1272" s="26"/>
      <c r="J1272" s="29"/>
      <c r="K1272" s="26"/>
      <c r="L1272" s="29"/>
      <c r="M1272" s="24"/>
    </row>
    <row r="1273" spans="1:52" ht="30" customHeight="1" x14ac:dyDescent="0.3">
      <c r="A1273" s="20" t="s">
        <v>2698</v>
      </c>
      <c r="B1273" s="21"/>
      <c r="C1273" s="21"/>
      <c r="D1273" s="21"/>
      <c r="E1273" s="25"/>
      <c r="F1273" s="28"/>
      <c r="G1273" s="25"/>
      <c r="H1273" s="28"/>
      <c r="I1273" s="25"/>
      <c r="J1273" s="28"/>
      <c r="K1273" s="25"/>
      <c r="L1273" s="28"/>
      <c r="M1273" s="22"/>
      <c r="N1273" s="1" t="s">
        <v>2694</v>
      </c>
    </row>
    <row r="1274" spans="1:52" ht="30" customHeight="1" x14ac:dyDescent="0.3">
      <c r="A1274" s="23" t="s">
        <v>2691</v>
      </c>
      <c r="B1274" s="23" t="s">
        <v>2692</v>
      </c>
      <c r="C1274" s="23" t="s">
        <v>82</v>
      </c>
      <c r="D1274" s="24">
        <v>0.25</v>
      </c>
      <c r="E1274" s="26">
        <f>단가대비표!O8</f>
        <v>0</v>
      </c>
      <c r="F1274" s="29">
        <f>TRUNC(E1274*D1274,1)</f>
        <v>0</v>
      </c>
      <c r="G1274" s="26">
        <f>단가대비표!P8</f>
        <v>0</v>
      </c>
      <c r="H1274" s="29">
        <f>TRUNC(G1274*D1274,1)</f>
        <v>0</v>
      </c>
      <c r="I1274" s="26">
        <f>단가대비표!V8</f>
        <v>0</v>
      </c>
      <c r="J1274" s="29">
        <f>TRUNC(I1274*D1274,1)</f>
        <v>0</v>
      </c>
      <c r="K1274" s="26">
        <f>TRUNC(E1274+G1274+I1274,1)</f>
        <v>0</v>
      </c>
      <c r="L1274" s="29">
        <f>TRUNC(F1274+H1274+J1274,1)</f>
        <v>0</v>
      </c>
      <c r="M1274" s="23" t="s">
        <v>2700</v>
      </c>
      <c r="N1274" s="2" t="s">
        <v>2694</v>
      </c>
      <c r="O1274" s="2" t="s">
        <v>2701</v>
      </c>
      <c r="P1274" s="2" t="s">
        <v>66</v>
      </c>
      <c r="Q1274" s="2" t="s">
        <v>66</v>
      </c>
      <c r="R1274" s="2" t="s">
        <v>65</v>
      </c>
      <c r="S1274" s="3"/>
      <c r="T1274" s="3"/>
      <c r="U1274" s="3"/>
      <c r="V1274" s="3"/>
      <c r="W1274" s="3"/>
      <c r="X1274" s="3"/>
      <c r="Y1274" s="3"/>
      <c r="Z1274" s="3"/>
      <c r="AA1274" s="3"/>
      <c r="AB1274" s="3"/>
      <c r="AC1274" s="3"/>
      <c r="AD1274" s="3"/>
      <c r="AE1274" s="3"/>
      <c r="AF1274" s="3"/>
      <c r="AG1274" s="3"/>
      <c r="AH1274" s="3"/>
      <c r="AI1274" s="3"/>
      <c r="AJ1274" s="3"/>
      <c r="AK1274" s="3"/>
      <c r="AL1274" s="3"/>
      <c r="AM1274" s="3"/>
      <c r="AN1274" s="3"/>
      <c r="AO1274" s="3"/>
      <c r="AP1274" s="3"/>
      <c r="AQ1274" s="3"/>
      <c r="AR1274" s="3"/>
      <c r="AS1274" s="3"/>
      <c r="AT1274" s="3"/>
      <c r="AU1274" s="3"/>
      <c r="AV1274" s="2" t="s">
        <v>52</v>
      </c>
      <c r="AW1274" s="2" t="s">
        <v>2702</v>
      </c>
      <c r="AX1274" s="2" t="s">
        <v>52</v>
      </c>
      <c r="AY1274" s="2" t="s">
        <v>52</v>
      </c>
      <c r="AZ1274" s="2" t="s">
        <v>52</v>
      </c>
    </row>
    <row r="1275" spans="1:52" ht="30" customHeight="1" x14ac:dyDescent="0.3">
      <c r="A1275" s="23" t="s">
        <v>979</v>
      </c>
      <c r="B1275" s="23" t="s">
        <v>52</v>
      </c>
      <c r="C1275" s="23" t="s">
        <v>52</v>
      </c>
      <c r="D1275" s="24"/>
      <c r="E1275" s="26"/>
      <c r="F1275" s="29">
        <f>TRUNC(SUMIF(N1274:N1274, N1273, F1274:F1274),0)</f>
        <v>0</v>
      </c>
      <c r="G1275" s="26"/>
      <c r="H1275" s="29">
        <f>TRUNC(SUMIF(N1274:N1274, N1273, H1274:H1274),0)</f>
        <v>0</v>
      </c>
      <c r="I1275" s="26"/>
      <c r="J1275" s="29">
        <f>TRUNC(SUMIF(N1274:N1274, N1273, J1274:J1274),0)</f>
        <v>0</v>
      </c>
      <c r="K1275" s="26"/>
      <c r="L1275" s="29">
        <f>F1275+H1275+J1275</f>
        <v>0</v>
      </c>
      <c r="M1275" s="23" t="s">
        <v>52</v>
      </c>
      <c r="N1275" s="2" t="s">
        <v>97</v>
      </c>
      <c r="O1275" s="2" t="s">
        <v>97</v>
      </c>
      <c r="P1275" s="2" t="s">
        <v>52</v>
      </c>
      <c r="Q1275" s="2" t="s">
        <v>52</v>
      </c>
      <c r="R1275" s="2" t="s">
        <v>52</v>
      </c>
      <c r="S1275" s="3"/>
      <c r="T1275" s="3"/>
      <c r="U1275" s="3"/>
      <c r="V1275" s="3"/>
      <c r="W1275" s="3"/>
      <c r="X1275" s="3"/>
      <c r="Y1275" s="3"/>
      <c r="Z1275" s="3"/>
      <c r="AA1275" s="3"/>
      <c r="AB1275" s="3"/>
      <c r="AC1275" s="3"/>
      <c r="AD1275" s="3"/>
      <c r="AE1275" s="3"/>
      <c r="AF1275" s="3"/>
      <c r="AG1275" s="3"/>
      <c r="AH1275" s="3"/>
      <c r="AI1275" s="3"/>
      <c r="AJ1275" s="3"/>
      <c r="AK1275" s="3"/>
      <c r="AL1275" s="3"/>
      <c r="AM1275" s="3"/>
      <c r="AN1275" s="3"/>
      <c r="AO1275" s="3"/>
      <c r="AP1275" s="3"/>
      <c r="AQ1275" s="3"/>
      <c r="AR1275" s="3"/>
      <c r="AS1275" s="3"/>
      <c r="AT1275" s="3"/>
      <c r="AU1275" s="3"/>
      <c r="AV1275" s="2" t="s">
        <v>52</v>
      </c>
      <c r="AW1275" s="2" t="s">
        <v>52</v>
      </c>
      <c r="AX1275" s="2" t="s">
        <v>52</v>
      </c>
      <c r="AY1275" s="2" t="s">
        <v>52</v>
      </c>
      <c r="AZ1275" s="2" t="s">
        <v>52</v>
      </c>
    </row>
  </sheetData>
  <mergeCells count="45">
    <mergeCell ref="AU2:AU3"/>
    <mergeCell ref="AV2:AV3"/>
    <mergeCell ref="AW2:AW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L5"/>
  <sheetViews>
    <sheetView view="pageBreakPreview" topLeftCell="B1" zoomScaleNormal="100" zoomScaleSheetLayoutView="100" workbookViewId="0">
      <selection activeCell="F5" sqref="F5"/>
    </sheetView>
  </sheetViews>
  <sheetFormatPr defaultRowHeight="16.5" x14ac:dyDescent="0.3"/>
  <cols>
    <col min="1" max="1" width="11.625" hidden="1" customWidth="1"/>
    <col min="2" max="3" width="30.625" customWidth="1"/>
    <col min="4" max="4" width="4.625" customWidth="1"/>
    <col min="5" max="8" width="13.625" customWidth="1"/>
    <col min="9" max="9" width="8.625" customWidth="1"/>
    <col min="10" max="10" width="12.625" customWidth="1"/>
    <col min="11" max="11" width="11.625" hidden="1" customWidth="1"/>
    <col min="12" max="12" width="20.625" customWidth="1"/>
  </cols>
  <sheetData>
    <row r="1" spans="1:12" ht="30" customHeight="1" x14ac:dyDescent="0.3">
      <c r="A1" s="5"/>
      <c r="B1" s="4" t="s">
        <v>2703</v>
      </c>
      <c r="C1" s="5"/>
      <c r="D1" s="5"/>
      <c r="E1" s="5"/>
      <c r="F1" s="5"/>
      <c r="G1" s="5"/>
      <c r="H1" s="5"/>
      <c r="I1" s="5"/>
      <c r="J1" s="5"/>
      <c r="K1" s="5"/>
      <c r="L1" s="5"/>
    </row>
    <row r="2" spans="1:12" ht="30" customHeight="1" x14ac:dyDescent="0.3">
      <c r="A2" s="18"/>
      <c r="B2" s="19" t="s">
        <v>1</v>
      </c>
      <c r="C2" s="7"/>
      <c r="D2" s="7"/>
      <c r="E2" s="7"/>
      <c r="F2" s="7"/>
      <c r="G2" s="7"/>
      <c r="H2" s="7"/>
      <c r="I2" s="7"/>
      <c r="J2" s="7"/>
      <c r="K2" s="7"/>
      <c r="L2" s="8"/>
    </row>
    <row r="3" spans="1:12" ht="30" customHeight="1" x14ac:dyDescent="0.3">
      <c r="A3" s="10" t="s">
        <v>954</v>
      </c>
      <c r="B3" s="10" t="s">
        <v>2</v>
      </c>
      <c r="C3" s="10" t="s">
        <v>3</v>
      </c>
      <c r="D3" s="10" t="s">
        <v>4</v>
      </c>
      <c r="E3" s="10" t="s">
        <v>955</v>
      </c>
      <c r="F3" s="10" t="s">
        <v>956</v>
      </c>
      <c r="G3" s="10" t="s">
        <v>957</v>
      </c>
      <c r="H3" s="10" t="s">
        <v>958</v>
      </c>
      <c r="I3" s="10" t="s">
        <v>959</v>
      </c>
      <c r="J3" s="10" t="s">
        <v>2704</v>
      </c>
      <c r="K3" s="10" t="s">
        <v>2705</v>
      </c>
      <c r="L3" s="10" t="s">
        <v>963</v>
      </c>
    </row>
    <row r="4" spans="1:12" ht="30" customHeight="1" x14ac:dyDescent="0.3">
      <c r="A4" s="30" t="s">
        <v>2515</v>
      </c>
      <c r="B4" s="30" t="s">
        <v>1796</v>
      </c>
      <c r="C4" s="30" t="s">
        <v>2513</v>
      </c>
      <c r="D4" s="30" t="s">
        <v>70</v>
      </c>
      <c r="E4" s="31">
        <f>단가산출서!B38</f>
        <v>0</v>
      </c>
      <c r="F4" s="31">
        <f>단가산출서!C38</f>
        <v>0</v>
      </c>
      <c r="G4" s="31">
        <f>단가산출서!D38</f>
        <v>0</v>
      </c>
      <c r="H4" s="31">
        <f>단가산출서!E38</f>
        <v>0</v>
      </c>
      <c r="I4" s="30" t="s">
        <v>2514</v>
      </c>
      <c r="J4" s="30" t="s">
        <v>52</v>
      </c>
      <c r="K4" s="30" t="s">
        <v>2515</v>
      </c>
      <c r="L4" s="30" t="s">
        <v>2483</v>
      </c>
    </row>
    <row r="5" spans="1:12" ht="30" customHeight="1" x14ac:dyDescent="0.3">
      <c r="A5" s="30" t="s">
        <v>1863</v>
      </c>
      <c r="B5" s="30" t="s">
        <v>1860</v>
      </c>
      <c r="C5" s="30" t="s">
        <v>1861</v>
      </c>
      <c r="D5" s="30" t="s">
        <v>344</v>
      </c>
      <c r="E5" s="31">
        <f>단가산출서!B59</f>
        <v>0</v>
      </c>
      <c r="F5" s="31">
        <f>단가산출서!C59</f>
        <v>0</v>
      </c>
      <c r="G5" s="31">
        <f>단가산출서!D59</f>
        <v>0</v>
      </c>
      <c r="H5" s="31">
        <f>단가산출서!E59</f>
        <v>0</v>
      </c>
      <c r="I5" s="30" t="s">
        <v>1862</v>
      </c>
      <c r="J5" s="30" t="s">
        <v>52</v>
      </c>
      <c r="K5" s="30" t="s">
        <v>1863</v>
      </c>
      <c r="L5" s="30" t="s">
        <v>2770</v>
      </c>
    </row>
  </sheetData>
  <phoneticPr fontId="1" type="noConversion"/>
  <pageMargins left="0.78740157480314954" right="0" top="0.39370078740157477" bottom="0.39370078740157477" header="0" footer="0"/>
  <pageSetup paperSize="9" scale="7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T59"/>
  <sheetViews>
    <sheetView view="pageBreakPreview" zoomScaleNormal="100" zoomScaleSheetLayoutView="100" workbookViewId="0">
      <selection activeCell="C25" sqref="C25"/>
    </sheetView>
  </sheetViews>
  <sheetFormatPr defaultRowHeight="16.5" x14ac:dyDescent="0.3"/>
  <cols>
    <col min="1" max="1" width="77.625" customWidth="1"/>
    <col min="2" max="5" width="13.625" customWidth="1"/>
    <col min="6" max="6" width="12.625" customWidth="1"/>
    <col min="7" max="8" width="11.625" hidden="1" customWidth="1"/>
    <col min="9" max="10" width="30.625" hidden="1" customWidth="1"/>
    <col min="11" max="11" width="6.625" hidden="1" customWidth="1"/>
    <col min="12" max="12" width="13.625" hidden="1" customWidth="1"/>
    <col min="13" max="14" width="6.625" hidden="1" customWidth="1"/>
    <col min="15" max="20" width="2.625" hidden="1" customWidth="1"/>
  </cols>
  <sheetData>
    <row r="1" spans="1:20" ht="30" customHeight="1" x14ac:dyDescent="0.3">
      <c r="A1" s="4" t="s">
        <v>2706</v>
      </c>
      <c r="B1" s="5"/>
      <c r="C1" s="5"/>
      <c r="D1" s="5"/>
      <c r="E1" s="5"/>
      <c r="F1" s="5"/>
    </row>
    <row r="2" spans="1:20" ht="30" customHeight="1" x14ac:dyDescent="0.3">
      <c r="A2" s="6" t="s">
        <v>1</v>
      </c>
      <c r="B2" s="7"/>
      <c r="C2" s="7"/>
      <c r="D2" s="7"/>
      <c r="E2" s="7"/>
      <c r="F2" s="8"/>
    </row>
    <row r="3" spans="1:20" ht="30" customHeight="1" x14ac:dyDescent="0.3">
      <c r="A3" s="10" t="s">
        <v>2707</v>
      </c>
      <c r="B3" s="10" t="s">
        <v>955</v>
      </c>
      <c r="C3" s="10" t="s">
        <v>956</v>
      </c>
      <c r="D3" s="10" t="s">
        <v>957</v>
      </c>
      <c r="E3" s="10" t="s">
        <v>958</v>
      </c>
      <c r="F3" s="10" t="s">
        <v>2704</v>
      </c>
      <c r="G3" s="1" t="s">
        <v>2705</v>
      </c>
      <c r="H3" s="1" t="s">
        <v>2708</v>
      </c>
      <c r="I3" s="1" t="s">
        <v>2709</v>
      </c>
      <c r="J3" s="1" t="s">
        <v>2710</v>
      </c>
      <c r="K3" s="1" t="s">
        <v>4</v>
      </c>
      <c r="L3" s="1" t="s">
        <v>5</v>
      </c>
      <c r="M3" s="1" t="s">
        <v>14</v>
      </c>
      <c r="N3" s="1" t="s">
        <v>2711</v>
      </c>
      <c r="O3" s="1" t="s">
        <v>2712</v>
      </c>
      <c r="P3" s="1" t="s">
        <v>2712</v>
      </c>
      <c r="Q3" s="1" t="s">
        <v>2712</v>
      </c>
      <c r="R3" s="1" t="s">
        <v>2712</v>
      </c>
      <c r="S3" s="1" t="s">
        <v>2712</v>
      </c>
      <c r="T3" s="1" t="s">
        <v>2713</v>
      </c>
    </row>
    <row r="4" spans="1:20" ht="20.100000000000001" customHeight="1" x14ac:dyDescent="0.3">
      <c r="A4" s="32" t="s">
        <v>2714</v>
      </c>
      <c r="B4" s="32"/>
      <c r="C4" s="32"/>
      <c r="D4" s="32"/>
      <c r="E4" s="32"/>
      <c r="F4" s="33" t="s">
        <v>52</v>
      </c>
      <c r="G4" s="1" t="s">
        <v>2515</v>
      </c>
      <c r="I4" s="1" t="s">
        <v>1796</v>
      </c>
      <c r="J4" s="1" t="s">
        <v>2513</v>
      </c>
      <c r="K4" s="1" t="s">
        <v>70</v>
      </c>
    </row>
    <row r="5" spans="1:20" ht="20.100000000000001" customHeight="1" x14ac:dyDescent="0.3">
      <c r="A5" s="34" t="s">
        <v>52</v>
      </c>
      <c r="B5" s="35"/>
      <c r="C5" s="35"/>
      <c r="D5" s="35"/>
      <c r="E5" s="35"/>
      <c r="F5" s="34" t="s">
        <v>52</v>
      </c>
      <c r="G5" s="1" t="s">
        <v>2515</v>
      </c>
      <c r="H5" s="1" t="s">
        <v>2715</v>
      </c>
      <c r="I5" s="1" t="s">
        <v>52</v>
      </c>
      <c r="J5" s="1" t="s">
        <v>52</v>
      </c>
      <c r="K5" s="1" t="s">
        <v>52</v>
      </c>
      <c r="L5">
        <v>1</v>
      </c>
      <c r="M5" s="1" t="s">
        <v>52</v>
      </c>
      <c r="O5" s="1" t="s">
        <v>52</v>
      </c>
      <c r="P5" s="1" t="s">
        <v>52</v>
      </c>
      <c r="Q5" s="1" t="s">
        <v>52</v>
      </c>
      <c r="R5" s="1" t="s">
        <v>52</v>
      </c>
      <c r="S5" s="1" t="s">
        <v>52</v>
      </c>
      <c r="T5" s="1" t="s">
        <v>52</v>
      </c>
    </row>
    <row r="6" spans="1:20" ht="20.100000000000001" customHeight="1" x14ac:dyDescent="0.3">
      <c r="A6" s="34" t="s">
        <v>2716</v>
      </c>
      <c r="B6" s="35">
        <v>0</v>
      </c>
      <c r="C6" s="35">
        <v>0</v>
      </c>
      <c r="D6" s="35">
        <v>0</v>
      </c>
      <c r="E6" s="35">
        <v>0</v>
      </c>
      <c r="F6" s="34" t="s">
        <v>52</v>
      </c>
      <c r="G6" s="1" t="s">
        <v>2515</v>
      </c>
      <c r="H6" s="1" t="s">
        <v>2717</v>
      </c>
      <c r="I6" s="1" t="s">
        <v>2718</v>
      </c>
      <c r="J6" s="1" t="s">
        <v>52</v>
      </c>
      <c r="K6" s="1" t="s">
        <v>52</v>
      </c>
      <c r="M6" s="1" t="s">
        <v>52</v>
      </c>
      <c r="O6" s="1" t="s">
        <v>52</v>
      </c>
      <c r="P6" s="1" t="s">
        <v>52</v>
      </c>
      <c r="Q6" s="1" t="s">
        <v>52</v>
      </c>
      <c r="R6" s="1" t="s">
        <v>52</v>
      </c>
      <c r="S6" s="1" t="s">
        <v>52</v>
      </c>
      <c r="T6" s="1" t="s">
        <v>52</v>
      </c>
    </row>
    <row r="7" spans="1:20" ht="20.100000000000001" customHeight="1" x14ac:dyDescent="0.3">
      <c r="A7" s="34" t="s">
        <v>2719</v>
      </c>
      <c r="B7" s="35">
        <v>0</v>
      </c>
      <c r="C7" s="35">
        <v>0</v>
      </c>
      <c r="D7" s="35">
        <v>0</v>
      </c>
      <c r="E7" s="35">
        <v>0</v>
      </c>
      <c r="F7" s="34" t="s">
        <v>52</v>
      </c>
      <c r="G7" s="1" t="s">
        <v>2515</v>
      </c>
      <c r="H7" s="1" t="s">
        <v>2717</v>
      </c>
      <c r="I7" s="1" t="s">
        <v>2720</v>
      </c>
      <c r="J7" s="1" t="s">
        <v>52</v>
      </c>
      <c r="K7" s="1" t="s">
        <v>52</v>
      </c>
      <c r="M7" s="1" t="s">
        <v>52</v>
      </c>
      <c r="O7" s="1" t="s">
        <v>52</v>
      </c>
      <c r="P7" s="1" t="s">
        <v>52</v>
      </c>
      <c r="Q7" s="1" t="s">
        <v>52</v>
      </c>
      <c r="R7" s="1" t="s">
        <v>52</v>
      </c>
      <c r="S7" s="1" t="s">
        <v>52</v>
      </c>
      <c r="T7" s="1" t="s">
        <v>52</v>
      </c>
    </row>
    <row r="8" spans="1:20" ht="20.100000000000001" customHeight="1" x14ac:dyDescent="0.3">
      <c r="A8" s="34" t="s">
        <v>2721</v>
      </c>
      <c r="B8" s="35">
        <v>0</v>
      </c>
      <c r="C8" s="35">
        <v>0</v>
      </c>
      <c r="D8" s="35">
        <v>0</v>
      </c>
      <c r="E8" s="35">
        <v>0</v>
      </c>
      <c r="F8" s="34" t="s">
        <v>52</v>
      </c>
      <c r="G8" s="1" t="s">
        <v>2515</v>
      </c>
      <c r="H8" s="1" t="s">
        <v>2717</v>
      </c>
      <c r="I8" s="1" t="s">
        <v>52</v>
      </c>
      <c r="J8" s="1" t="s">
        <v>52</v>
      </c>
      <c r="K8" s="1" t="s">
        <v>52</v>
      </c>
      <c r="M8" s="1" t="s">
        <v>52</v>
      </c>
      <c r="O8" s="1" t="s">
        <v>52</v>
      </c>
      <c r="P8" s="1" t="s">
        <v>52</v>
      </c>
      <c r="Q8" s="1" t="s">
        <v>52</v>
      </c>
      <c r="R8" s="1" t="s">
        <v>52</v>
      </c>
      <c r="S8" s="1" t="s">
        <v>52</v>
      </c>
      <c r="T8" s="1" t="s">
        <v>52</v>
      </c>
    </row>
    <row r="9" spans="1:20" ht="20.100000000000001" customHeight="1" x14ac:dyDescent="0.3">
      <c r="A9" s="34" t="s">
        <v>2722</v>
      </c>
      <c r="B9" s="35">
        <v>0</v>
      </c>
      <c r="C9" s="35">
        <v>0</v>
      </c>
      <c r="D9" s="35">
        <v>0</v>
      </c>
      <c r="E9" s="35">
        <v>0</v>
      </c>
      <c r="F9" s="34" t="s">
        <v>52</v>
      </c>
      <c r="G9" s="1" t="s">
        <v>2515</v>
      </c>
      <c r="H9" s="1" t="s">
        <v>2717</v>
      </c>
      <c r="I9" s="1" t="s">
        <v>2723</v>
      </c>
      <c r="J9" s="1" t="s">
        <v>52</v>
      </c>
      <c r="K9" s="1" t="s">
        <v>52</v>
      </c>
      <c r="M9" s="1" t="s">
        <v>2724</v>
      </c>
      <c r="N9">
        <v>266</v>
      </c>
      <c r="O9" s="1" t="s">
        <v>52</v>
      </c>
      <c r="P9" s="1" t="s">
        <v>52</v>
      </c>
      <c r="Q9" s="1" t="s">
        <v>52</v>
      </c>
      <c r="R9" s="1" t="s">
        <v>52</v>
      </c>
      <c r="S9" s="1" t="s">
        <v>52</v>
      </c>
      <c r="T9" s="1" t="s">
        <v>52</v>
      </c>
    </row>
    <row r="10" spans="1:20" ht="20.100000000000001" customHeight="1" x14ac:dyDescent="0.3">
      <c r="A10" s="34" t="s">
        <v>2725</v>
      </c>
      <c r="B10" s="35">
        <v>0</v>
      </c>
      <c r="C10" s="35">
        <v>0</v>
      </c>
      <c r="D10" s="35">
        <v>0</v>
      </c>
      <c r="E10" s="35">
        <v>0</v>
      </c>
      <c r="F10" s="34" t="s">
        <v>52</v>
      </c>
      <c r="G10" s="1" t="s">
        <v>2515</v>
      </c>
      <c r="H10" s="1" t="s">
        <v>2717</v>
      </c>
      <c r="I10" s="1" t="s">
        <v>2726</v>
      </c>
      <c r="J10" s="1" t="s">
        <v>52</v>
      </c>
      <c r="K10" s="1" t="s">
        <v>52</v>
      </c>
      <c r="M10" s="1" t="s">
        <v>2727</v>
      </c>
      <c r="N10">
        <v>33.25</v>
      </c>
      <c r="O10" s="1" t="s">
        <v>52</v>
      </c>
      <c r="P10" s="1" t="s">
        <v>52</v>
      </c>
      <c r="Q10" s="1" t="s">
        <v>52</v>
      </c>
      <c r="R10" s="1" t="s">
        <v>52</v>
      </c>
      <c r="S10" s="1" t="s">
        <v>52</v>
      </c>
      <c r="T10" s="1" t="s">
        <v>52</v>
      </c>
    </row>
    <row r="11" spans="1:20" ht="20.100000000000001" customHeight="1" x14ac:dyDescent="0.3">
      <c r="A11" s="34" t="s">
        <v>2721</v>
      </c>
      <c r="B11" s="35">
        <v>0</v>
      </c>
      <c r="C11" s="35">
        <v>0</v>
      </c>
      <c r="D11" s="35">
        <v>0</v>
      </c>
      <c r="E11" s="35">
        <v>0</v>
      </c>
      <c r="F11" s="34" t="s">
        <v>52</v>
      </c>
      <c r="G11" s="1" t="s">
        <v>2515</v>
      </c>
      <c r="H11" s="1" t="s">
        <v>2717</v>
      </c>
      <c r="I11" s="1" t="s">
        <v>52</v>
      </c>
      <c r="J11" s="1" t="s">
        <v>52</v>
      </c>
      <c r="K11" s="1" t="s">
        <v>52</v>
      </c>
      <c r="M11" s="1" t="s">
        <v>52</v>
      </c>
      <c r="O11" s="1" t="s">
        <v>52</v>
      </c>
      <c r="P11" s="1" t="s">
        <v>52</v>
      </c>
      <c r="Q11" s="1" t="s">
        <v>52</v>
      </c>
      <c r="R11" s="1" t="s">
        <v>52</v>
      </c>
      <c r="S11" s="1" t="s">
        <v>52</v>
      </c>
      <c r="T11" s="1" t="s">
        <v>52</v>
      </c>
    </row>
    <row r="12" spans="1:20" ht="20.100000000000001" customHeight="1" x14ac:dyDescent="0.3">
      <c r="A12" s="34" t="s">
        <v>2728</v>
      </c>
      <c r="B12" s="35">
        <v>0</v>
      </c>
      <c r="C12" s="35">
        <v>0</v>
      </c>
      <c r="D12" s="35">
        <v>0</v>
      </c>
      <c r="E12" s="35">
        <v>0</v>
      </c>
      <c r="F12" s="34" t="s">
        <v>52</v>
      </c>
      <c r="G12" s="1" t="s">
        <v>2515</v>
      </c>
      <c r="H12" s="1" t="s">
        <v>2717</v>
      </c>
      <c r="I12" s="1" t="s">
        <v>2729</v>
      </c>
      <c r="J12" s="1" t="s">
        <v>52</v>
      </c>
      <c r="K12" s="1" t="s">
        <v>52</v>
      </c>
      <c r="M12" s="1" t="s">
        <v>52</v>
      </c>
      <c r="O12" s="1" t="s">
        <v>52</v>
      </c>
      <c r="P12" s="1" t="s">
        <v>52</v>
      </c>
      <c r="Q12" s="1" t="s">
        <v>52</v>
      </c>
      <c r="R12" s="1" t="s">
        <v>52</v>
      </c>
      <c r="S12" s="1" t="s">
        <v>52</v>
      </c>
      <c r="T12" s="1" t="s">
        <v>52</v>
      </c>
    </row>
    <row r="13" spans="1:20" ht="20.100000000000001" customHeight="1" x14ac:dyDescent="0.3">
      <c r="A13" s="34" t="s">
        <v>2721</v>
      </c>
      <c r="B13" s="35">
        <v>0</v>
      </c>
      <c r="C13" s="35">
        <v>0</v>
      </c>
      <c r="D13" s="35">
        <v>0</v>
      </c>
      <c r="E13" s="35">
        <v>0</v>
      </c>
      <c r="F13" s="34" t="s">
        <v>52</v>
      </c>
      <c r="G13" s="1" t="s">
        <v>2515</v>
      </c>
      <c r="H13" s="1" t="s">
        <v>2717</v>
      </c>
      <c r="I13" s="1" t="s">
        <v>52</v>
      </c>
      <c r="J13" s="1" t="s">
        <v>52</v>
      </c>
      <c r="K13" s="1" t="s">
        <v>52</v>
      </c>
      <c r="M13" s="1" t="s">
        <v>52</v>
      </c>
      <c r="O13" s="1" t="s">
        <v>52</v>
      </c>
      <c r="P13" s="1" t="s">
        <v>52</v>
      </c>
      <c r="Q13" s="1" t="s">
        <v>52</v>
      </c>
      <c r="R13" s="1" t="s">
        <v>52</v>
      </c>
      <c r="S13" s="1" t="s">
        <v>52</v>
      </c>
      <c r="T13" s="1" t="s">
        <v>52</v>
      </c>
    </row>
    <row r="14" spans="1:20" ht="20.100000000000001" customHeight="1" x14ac:dyDescent="0.3">
      <c r="A14" s="34" t="s">
        <v>2730</v>
      </c>
      <c r="B14" s="35">
        <v>0</v>
      </c>
      <c r="C14" s="35">
        <v>0</v>
      </c>
      <c r="D14" s="35">
        <v>0</v>
      </c>
      <c r="E14" s="35">
        <v>0</v>
      </c>
      <c r="F14" s="34" t="s">
        <v>52</v>
      </c>
      <c r="G14" s="1" t="s">
        <v>2515</v>
      </c>
      <c r="H14" s="1" t="s">
        <v>2717</v>
      </c>
      <c r="I14" s="1" t="s">
        <v>2731</v>
      </c>
      <c r="J14" s="1" t="s">
        <v>52</v>
      </c>
      <c r="K14" s="1" t="s">
        <v>52</v>
      </c>
      <c r="M14" s="1" t="s">
        <v>52</v>
      </c>
      <c r="O14" s="1" t="s">
        <v>52</v>
      </c>
      <c r="P14" s="1" t="s">
        <v>52</v>
      </c>
      <c r="Q14" s="1" t="s">
        <v>52</v>
      </c>
      <c r="R14" s="1" t="s">
        <v>52</v>
      </c>
      <c r="S14" s="1" t="s">
        <v>52</v>
      </c>
      <c r="T14" s="1" t="s">
        <v>52</v>
      </c>
    </row>
    <row r="15" spans="1:20" ht="20.100000000000001" customHeight="1" x14ac:dyDescent="0.3">
      <c r="A15" s="34" t="s">
        <v>2732</v>
      </c>
      <c r="B15" s="35">
        <v>0</v>
      </c>
      <c r="C15" s="35">
        <v>0</v>
      </c>
      <c r="D15" s="35">
        <v>0</v>
      </c>
      <c r="E15" s="35">
        <v>0</v>
      </c>
      <c r="F15" s="34" t="s">
        <v>52</v>
      </c>
      <c r="G15" s="1" t="s">
        <v>2515</v>
      </c>
      <c r="H15" s="1" t="s">
        <v>2717</v>
      </c>
      <c r="I15" s="1" t="s">
        <v>2733</v>
      </c>
      <c r="J15" s="1" t="s">
        <v>52</v>
      </c>
      <c r="K15" s="1" t="s">
        <v>52</v>
      </c>
      <c r="M15" s="1" t="s">
        <v>2734</v>
      </c>
      <c r="N15">
        <v>0</v>
      </c>
      <c r="O15" s="1" t="s">
        <v>52</v>
      </c>
      <c r="P15" s="1" t="s">
        <v>52</v>
      </c>
      <c r="Q15" s="1" t="s">
        <v>52</v>
      </c>
      <c r="R15" s="1" t="s">
        <v>52</v>
      </c>
      <c r="S15" s="1" t="s">
        <v>52</v>
      </c>
      <c r="T15" s="1" t="s">
        <v>52</v>
      </c>
    </row>
    <row r="16" spans="1:20" ht="20.100000000000001" customHeight="1" x14ac:dyDescent="0.3">
      <c r="A16" s="34" t="s">
        <v>2735</v>
      </c>
      <c r="B16" s="35">
        <v>0</v>
      </c>
      <c r="C16" s="35">
        <v>0</v>
      </c>
      <c r="D16" s="35">
        <v>0</v>
      </c>
      <c r="E16" s="35">
        <v>0</v>
      </c>
      <c r="F16" s="34" t="s">
        <v>52</v>
      </c>
      <c r="G16" s="1" t="s">
        <v>2515</v>
      </c>
      <c r="H16" s="1" t="s">
        <v>2717</v>
      </c>
      <c r="I16" s="1" t="s">
        <v>2736</v>
      </c>
      <c r="J16" s="1" t="s">
        <v>52</v>
      </c>
      <c r="K16" s="1" t="s">
        <v>52</v>
      </c>
      <c r="M16" s="1" t="s">
        <v>52</v>
      </c>
      <c r="O16" s="1" t="s">
        <v>52</v>
      </c>
      <c r="P16" s="1" t="s">
        <v>52</v>
      </c>
      <c r="Q16" s="1" t="s">
        <v>52</v>
      </c>
      <c r="R16" s="1" t="s">
        <v>52</v>
      </c>
      <c r="S16" s="1" t="s">
        <v>52</v>
      </c>
      <c r="T16" s="1" t="s">
        <v>52</v>
      </c>
    </row>
    <row r="17" spans="1:20" ht="20.100000000000001" customHeight="1" x14ac:dyDescent="0.3">
      <c r="A17" s="36" t="str">
        <f>" 노무비:  "&amp;단가대비표!P148&amp;"*2/8/"&amp;N10&amp;"="&amp;C17</f>
        <v xml:space="preserve"> 노무비:  *2/8/33.25=0</v>
      </c>
      <c r="B17" s="35">
        <v>0</v>
      </c>
      <c r="C17" s="35">
        <f>TRUNC(단가대비표!P148*2/8/N10,1)</f>
        <v>0</v>
      </c>
      <c r="D17" s="35">
        <v>0</v>
      </c>
      <c r="E17" s="35">
        <f>SUM(B17,C17,D17)</f>
        <v>0</v>
      </c>
      <c r="F17" s="34" t="s">
        <v>52</v>
      </c>
      <c r="G17" s="1" t="s">
        <v>2515</v>
      </c>
      <c r="H17" s="1" t="s">
        <v>2717</v>
      </c>
      <c r="I17" s="1" t="s">
        <v>2737</v>
      </c>
      <c r="J17" s="1" t="s">
        <v>52</v>
      </c>
      <c r="K17" s="1" t="s">
        <v>52</v>
      </c>
      <c r="M17" s="1" t="s">
        <v>2738</v>
      </c>
      <c r="N17">
        <f>TRUNC(단가대비표!P148*2/8/N10,1)</f>
        <v>0</v>
      </c>
      <c r="O17" s="1" t="s">
        <v>2739</v>
      </c>
      <c r="P17" s="1" t="s">
        <v>2740</v>
      </c>
      <c r="Q17" s="1" t="s">
        <v>2741</v>
      </c>
      <c r="R17" s="1" t="s">
        <v>2742</v>
      </c>
      <c r="S17" s="1" t="s">
        <v>2743</v>
      </c>
      <c r="T17" s="1" t="s">
        <v>2744</v>
      </c>
    </row>
    <row r="18" spans="1:20" ht="20.100000000000001" customHeight="1" x14ac:dyDescent="0.3">
      <c r="A18" s="34" t="s">
        <v>2745</v>
      </c>
      <c r="B18" s="35">
        <v>0</v>
      </c>
      <c r="C18" s="35">
        <v>0</v>
      </c>
      <c r="D18" s="35">
        <v>0</v>
      </c>
      <c r="E18" s="35">
        <v>0</v>
      </c>
      <c r="F18" s="34" t="s">
        <v>52</v>
      </c>
      <c r="G18" s="1" t="s">
        <v>2515</v>
      </c>
      <c r="H18" s="1" t="s">
        <v>2717</v>
      </c>
      <c r="I18" s="1" t="s">
        <v>2746</v>
      </c>
      <c r="J18" s="1" t="s">
        <v>52</v>
      </c>
      <c r="K18" s="1" t="s">
        <v>52</v>
      </c>
      <c r="M18" s="1" t="s">
        <v>52</v>
      </c>
      <c r="O18" s="1" t="s">
        <v>52</v>
      </c>
      <c r="P18" s="1" t="s">
        <v>52</v>
      </c>
      <c r="Q18" s="1" t="s">
        <v>52</v>
      </c>
      <c r="R18" s="1" t="s">
        <v>52</v>
      </c>
      <c r="S18" s="1" t="s">
        <v>52</v>
      </c>
      <c r="T18" s="1" t="s">
        <v>52</v>
      </c>
    </row>
    <row r="19" spans="1:20" ht="20.100000000000001" customHeight="1" x14ac:dyDescent="0.3">
      <c r="A19" s="36" t="str">
        <f>" 노무비:  "&amp;단가대비표!P147&amp;"*2/8/"&amp;N10&amp;"="&amp;C19</f>
        <v xml:space="preserve"> 노무비:  *2/8/33.25=0</v>
      </c>
      <c r="B19" s="35">
        <v>0</v>
      </c>
      <c r="C19" s="35">
        <f>TRUNC(단가대비표!P147*2/8/N10,1)</f>
        <v>0</v>
      </c>
      <c r="D19" s="35">
        <v>0</v>
      </c>
      <c r="E19" s="35">
        <f>SUM(B19,C19,D19)</f>
        <v>0</v>
      </c>
      <c r="F19" s="34" t="s">
        <v>52</v>
      </c>
      <c r="G19" s="1" t="s">
        <v>2515</v>
      </c>
      <c r="H19" s="1" t="s">
        <v>2717</v>
      </c>
      <c r="I19" s="1" t="s">
        <v>2747</v>
      </c>
      <c r="J19" s="1" t="s">
        <v>52</v>
      </c>
      <c r="K19" s="1" t="s">
        <v>52</v>
      </c>
      <c r="M19" s="1" t="s">
        <v>2748</v>
      </c>
      <c r="N19">
        <f>TRUNC(단가대비표!P147*2/8/N10,1)</f>
        <v>0</v>
      </c>
      <c r="O19" s="1" t="s">
        <v>2739</v>
      </c>
      <c r="P19" s="1" t="s">
        <v>2740</v>
      </c>
      <c r="Q19" s="1" t="s">
        <v>2741</v>
      </c>
      <c r="R19" s="1" t="s">
        <v>2742</v>
      </c>
      <c r="S19" s="1" t="s">
        <v>2743</v>
      </c>
      <c r="T19" s="1" t="s">
        <v>2744</v>
      </c>
    </row>
    <row r="20" spans="1:20" ht="20.100000000000001" customHeight="1" x14ac:dyDescent="0.3">
      <c r="A20" s="34" t="s">
        <v>2749</v>
      </c>
      <c r="B20" s="35">
        <f>TRUNC(SUMIF(O6:O19, "T11", B6:B19), 1)</f>
        <v>0</v>
      </c>
      <c r="C20" s="35">
        <f>TRUNC(SUMIF(O6:O19, "T11", C6:C19), 1)</f>
        <v>0</v>
      </c>
      <c r="D20" s="35">
        <f>TRUNC(SUMIF(O6:O19, "T11", D6:D19), 1)</f>
        <v>0</v>
      </c>
      <c r="E20" s="35">
        <f>TRUNC(SUM(B20,C20, D20), 1)</f>
        <v>0</v>
      </c>
      <c r="F20" s="34" t="s">
        <v>52</v>
      </c>
      <c r="G20" s="1" t="s">
        <v>2515</v>
      </c>
      <c r="H20" s="1" t="s">
        <v>2717</v>
      </c>
      <c r="I20" s="1" t="s">
        <v>2750</v>
      </c>
      <c r="J20" s="1" t="s">
        <v>52</v>
      </c>
      <c r="K20" s="1" t="s">
        <v>52</v>
      </c>
      <c r="M20" s="1" t="s">
        <v>2751</v>
      </c>
      <c r="O20" s="1" t="s">
        <v>52</v>
      </c>
      <c r="P20" s="1" t="s">
        <v>52</v>
      </c>
      <c r="Q20" s="1" t="s">
        <v>52</v>
      </c>
      <c r="R20" s="1" t="s">
        <v>52</v>
      </c>
      <c r="S20" s="1" t="s">
        <v>52</v>
      </c>
      <c r="T20" s="1" t="s">
        <v>52</v>
      </c>
    </row>
    <row r="21" spans="1:20" ht="20.100000000000001" customHeight="1" x14ac:dyDescent="0.3">
      <c r="A21" s="34" t="s">
        <v>2721</v>
      </c>
      <c r="B21" s="35">
        <v>0</v>
      </c>
      <c r="C21" s="35">
        <v>0</v>
      </c>
      <c r="D21" s="35">
        <v>0</v>
      </c>
      <c r="E21" s="35">
        <v>0</v>
      </c>
      <c r="F21" s="34" t="s">
        <v>52</v>
      </c>
      <c r="G21" s="1" t="s">
        <v>2515</v>
      </c>
      <c r="H21" s="1" t="s">
        <v>2717</v>
      </c>
      <c r="I21" s="1" t="s">
        <v>52</v>
      </c>
      <c r="J21" s="1" t="s">
        <v>52</v>
      </c>
      <c r="K21" s="1" t="s">
        <v>52</v>
      </c>
      <c r="M21" s="1" t="s">
        <v>52</v>
      </c>
      <c r="O21" s="1" t="s">
        <v>52</v>
      </c>
      <c r="P21" s="1" t="s">
        <v>52</v>
      </c>
      <c r="Q21" s="1" t="s">
        <v>52</v>
      </c>
      <c r="R21" s="1" t="s">
        <v>52</v>
      </c>
      <c r="S21" s="1" t="s">
        <v>52</v>
      </c>
      <c r="T21" s="1" t="s">
        <v>52</v>
      </c>
    </row>
    <row r="22" spans="1:20" ht="20.100000000000001" customHeight="1" x14ac:dyDescent="0.3">
      <c r="A22" s="34" t="s">
        <v>2752</v>
      </c>
      <c r="B22" s="35">
        <v>0</v>
      </c>
      <c r="C22" s="35">
        <v>0</v>
      </c>
      <c r="D22" s="35">
        <v>0</v>
      </c>
      <c r="E22" s="35">
        <v>0</v>
      </c>
      <c r="F22" s="34" t="s">
        <v>52</v>
      </c>
      <c r="G22" s="1" t="s">
        <v>2515</v>
      </c>
      <c r="H22" s="1" t="s">
        <v>2717</v>
      </c>
      <c r="I22" s="1" t="s">
        <v>2753</v>
      </c>
      <c r="J22" s="1" t="s">
        <v>52</v>
      </c>
      <c r="K22" s="1" t="s">
        <v>52</v>
      </c>
      <c r="M22" s="1" t="s">
        <v>52</v>
      </c>
      <c r="O22" s="1" t="s">
        <v>52</v>
      </c>
      <c r="P22" s="1" t="s">
        <v>52</v>
      </c>
      <c r="Q22" s="1" t="s">
        <v>52</v>
      </c>
      <c r="R22" s="1" t="s">
        <v>52</v>
      </c>
      <c r="S22" s="1" t="s">
        <v>52</v>
      </c>
      <c r="T22" s="1" t="s">
        <v>52</v>
      </c>
    </row>
    <row r="23" spans="1:20" ht="20.100000000000001" customHeight="1" x14ac:dyDescent="0.3">
      <c r="A23" s="34" t="s">
        <v>2721</v>
      </c>
      <c r="B23" s="35">
        <v>0</v>
      </c>
      <c r="C23" s="35">
        <v>0</v>
      </c>
      <c r="D23" s="35">
        <v>0</v>
      </c>
      <c r="E23" s="35">
        <v>0</v>
      </c>
      <c r="F23" s="34" t="s">
        <v>52</v>
      </c>
      <c r="G23" s="1" t="s">
        <v>2515</v>
      </c>
      <c r="H23" s="1" t="s">
        <v>2717</v>
      </c>
      <c r="I23" s="1" t="s">
        <v>52</v>
      </c>
      <c r="J23" s="1" t="s">
        <v>52</v>
      </c>
      <c r="K23" s="1" t="s">
        <v>52</v>
      </c>
      <c r="M23" s="1" t="s">
        <v>52</v>
      </c>
      <c r="O23" s="1" t="s">
        <v>52</v>
      </c>
      <c r="P23" s="1" t="s">
        <v>52</v>
      </c>
      <c r="Q23" s="1" t="s">
        <v>52</v>
      </c>
      <c r="R23" s="1" t="s">
        <v>52</v>
      </c>
      <c r="S23" s="1" t="s">
        <v>52</v>
      </c>
      <c r="T23" s="1" t="s">
        <v>52</v>
      </c>
    </row>
    <row r="24" spans="1:20" ht="20.100000000000001" customHeight="1" x14ac:dyDescent="0.3">
      <c r="A24" s="34" t="s">
        <v>2754</v>
      </c>
      <c r="B24" s="35">
        <v>0</v>
      </c>
      <c r="C24" s="35">
        <v>0</v>
      </c>
      <c r="D24" s="35">
        <v>0</v>
      </c>
      <c r="E24" s="35">
        <v>0</v>
      </c>
      <c r="F24" s="34" t="s">
        <v>52</v>
      </c>
      <c r="G24" s="1" t="s">
        <v>2515</v>
      </c>
      <c r="H24" s="1" t="s">
        <v>2717</v>
      </c>
      <c r="I24" s="1" t="s">
        <v>2755</v>
      </c>
      <c r="J24" s="1" t="s">
        <v>52</v>
      </c>
      <c r="K24" s="1" t="s">
        <v>52</v>
      </c>
      <c r="M24" s="1" t="s">
        <v>52</v>
      </c>
      <c r="O24" s="1" t="s">
        <v>52</v>
      </c>
      <c r="P24" s="1" t="s">
        <v>52</v>
      </c>
      <c r="Q24" s="1" t="s">
        <v>52</v>
      </c>
      <c r="R24" s="1" t="s">
        <v>52</v>
      </c>
      <c r="S24" s="1" t="s">
        <v>52</v>
      </c>
      <c r="T24" s="1" t="s">
        <v>52</v>
      </c>
    </row>
    <row r="25" spans="1:20" ht="20.100000000000001" customHeight="1" x14ac:dyDescent="0.3">
      <c r="A25" s="36" t="str">
        <f>" 재료비:  "&amp;일위대가목록!E193&amp;"/"&amp;N10&amp;"="&amp;B25</f>
        <v xml:space="preserve"> 재료비:  0/33.25=0</v>
      </c>
      <c r="B25" s="35">
        <f>TRUNC(일위대가목록!E193/N10,1)</f>
        <v>0</v>
      </c>
      <c r="C25" s="35">
        <v>0</v>
      </c>
      <c r="D25" s="35">
        <v>0</v>
      </c>
      <c r="E25" s="35">
        <f>SUM(B25,C25,D25)</f>
        <v>0</v>
      </c>
      <c r="F25" s="34" t="s">
        <v>52</v>
      </c>
      <c r="G25" s="1" t="s">
        <v>2515</v>
      </c>
      <c r="H25" s="1" t="s">
        <v>2717</v>
      </c>
      <c r="I25" s="1" t="s">
        <v>2756</v>
      </c>
      <c r="J25" s="1" t="s">
        <v>52</v>
      </c>
      <c r="K25" s="1" t="s">
        <v>52</v>
      </c>
      <c r="M25" s="1" t="s">
        <v>52</v>
      </c>
      <c r="N25">
        <f>TRUNC(일위대가목록!E193/N10,1)</f>
        <v>0</v>
      </c>
      <c r="O25" s="1" t="s">
        <v>2757</v>
      </c>
      <c r="P25" s="1" t="s">
        <v>2740</v>
      </c>
      <c r="Q25" s="1" t="s">
        <v>2741</v>
      </c>
      <c r="R25" s="1" t="s">
        <v>2742</v>
      </c>
      <c r="S25" s="1" t="s">
        <v>2743</v>
      </c>
      <c r="T25" s="1" t="s">
        <v>2744</v>
      </c>
    </row>
    <row r="26" spans="1:20" ht="20.100000000000001" customHeight="1" x14ac:dyDescent="0.3">
      <c r="A26" s="36" t="str">
        <f>" 노무비:  "&amp;일위대가목록!F193&amp;"/"&amp;N10&amp;"="&amp;C26</f>
        <v xml:space="preserve"> 노무비:  0/33.25=0</v>
      </c>
      <c r="B26" s="35">
        <v>0</v>
      </c>
      <c r="C26" s="35">
        <f>TRUNC(일위대가목록!F193/N10,1)</f>
        <v>0</v>
      </c>
      <c r="D26" s="35">
        <v>0</v>
      </c>
      <c r="E26" s="35">
        <f>SUM(B26,C26,D26)</f>
        <v>0</v>
      </c>
      <c r="F26" s="34" t="s">
        <v>52</v>
      </c>
      <c r="G26" s="1" t="s">
        <v>2515</v>
      </c>
      <c r="H26" s="1" t="s">
        <v>2717</v>
      </c>
      <c r="I26" s="1" t="s">
        <v>2758</v>
      </c>
      <c r="J26" s="1" t="s">
        <v>52</v>
      </c>
      <c r="K26" s="1" t="s">
        <v>52</v>
      </c>
      <c r="M26" s="1" t="s">
        <v>52</v>
      </c>
      <c r="N26">
        <f>TRUNC(일위대가목록!F193/N10,1)</f>
        <v>0</v>
      </c>
      <c r="O26" s="1" t="s">
        <v>2757</v>
      </c>
      <c r="P26" s="1" t="s">
        <v>2740</v>
      </c>
      <c r="Q26" s="1" t="s">
        <v>2741</v>
      </c>
      <c r="R26" s="1" t="s">
        <v>2742</v>
      </c>
      <c r="S26" s="1" t="s">
        <v>2743</v>
      </c>
      <c r="T26" s="1" t="s">
        <v>2744</v>
      </c>
    </row>
    <row r="27" spans="1:20" ht="20.100000000000001" customHeight="1" x14ac:dyDescent="0.3">
      <c r="A27" s="36" t="str">
        <f>" 경  비:  "&amp;일위대가목록!G193&amp;"/"&amp;N10&amp;"="&amp;D27</f>
        <v xml:space="preserve"> 경  비:  0/33.25=0</v>
      </c>
      <c r="B27" s="35">
        <v>0</v>
      </c>
      <c r="C27" s="35">
        <v>0</v>
      </c>
      <c r="D27" s="35">
        <f>TRUNC(일위대가목록!G193/N10,1)</f>
        <v>0</v>
      </c>
      <c r="E27" s="35">
        <f>SUM(B27,C27,D27)</f>
        <v>0</v>
      </c>
      <c r="F27" s="34" t="s">
        <v>52</v>
      </c>
      <c r="G27" s="1" t="s">
        <v>2515</v>
      </c>
      <c r="H27" s="1" t="s">
        <v>2717</v>
      </c>
      <c r="I27" s="1" t="s">
        <v>2759</v>
      </c>
      <c r="J27" s="1" t="s">
        <v>52</v>
      </c>
      <c r="K27" s="1" t="s">
        <v>52</v>
      </c>
      <c r="M27" s="1" t="s">
        <v>52</v>
      </c>
      <c r="N27">
        <f>TRUNC(일위대가목록!G193/N10,1)</f>
        <v>0</v>
      </c>
      <c r="O27" s="1" t="s">
        <v>2757</v>
      </c>
      <c r="P27" s="1" t="s">
        <v>2740</v>
      </c>
      <c r="Q27" s="1" t="s">
        <v>2741</v>
      </c>
      <c r="R27" s="1" t="s">
        <v>2742</v>
      </c>
      <c r="S27" s="1" t="s">
        <v>2743</v>
      </c>
      <c r="T27" s="1" t="s">
        <v>2744</v>
      </c>
    </row>
    <row r="28" spans="1:20" ht="20.100000000000001" customHeight="1" x14ac:dyDescent="0.3">
      <c r="A28" s="34" t="s">
        <v>2749</v>
      </c>
      <c r="B28" s="35">
        <f>TRUNC(SUMIF(O21:O27, "T12", B21:B27), 1)</f>
        <v>0</v>
      </c>
      <c r="C28" s="35">
        <f>TRUNC(SUMIF(O21:O27, "T12", C21:C27), 1)</f>
        <v>0</v>
      </c>
      <c r="D28" s="35">
        <f>TRUNC(SUMIF(O21:O27, "T12", D21:D27), 1)</f>
        <v>0</v>
      </c>
      <c r="E28" s="35">
        <f>TRUNC(SUM(B28,C28, D28), 1)</f>
        <v>0</v>
      </c>
      <c r="F28" s="34" t="s">
        <v>52</v>
      </c>
      <c r="G28" s="1" t="s">
        <v>2515</v>
      </c>
      <c r="H28" s="1" t="s">
        <v>2717</v>
      </c>
      <c r="I28" s="1" t="s">
        <v>2750</v>
      </c>
      <c r="J28" s="1" t="s">
        <v>52</v>
      </c>
      <c r="K28" s="1" t="s">
        <v>52</v>
      </c>
      <c r="M28" s="1" t="s">
        <v>2751</v>
      </c>
      <c r="O28" s="1" t="s">
        <v>52</v>
      </c>
      <c r="P28" s="1" t="s">
        <v>52</v>
      </c>
      <c r="Q28" s="1" t="s">
        <v>52</v>
      </c>
      <c r="R28" s="1" t="s">
        <v>52</v>
      </c>
      <c r="S28" s="1" t="s">
        <v>52</v>
      </c>
      <c r="T28" s="1" t="s">
        <v>52</v>
      </c>
    </row>
    <row r="29" spans="1:20" ht="20.100000000000001" customHeight="1" x14ac:dyDescent="0.3">
      <c r="A29" s="34" t="s">
        <v>2721</v>
      </c>
      <c r="B29" s="35">
        <v>0</v>
      </c>
      <c r="C29" s="35">
        <v>0</v>
      </c>
      <c r="D29" s="35">
        <v>0</v>
      </c>
      <c r="E29" s="35">
        <v>0</v>
      </c>
      <c r="F29" s="34" t="s">
        <v>52</v>
      </c>
      <c r="G29" s="1" t="s">
        <v>2515</v>
      </c>
      <c r="H29" s="1" t="s">
        <v>2717</v>
      </c>
      <c r="I29" s="1" t="s">
        <v>52</v>
      </c>
      <c r="J29" s="1" t="s">
        <v>52</v>
      </c>
      <c r="K29" s="1" t="s">
        <v>52</v>
      </c>
      <c r="M29" s="1" t="s">
        <v>52</v>
      </c>
      <c r="O29" s="1" t="s">
        <v>52</v>
      </c>
      <c r="P29" s="1" t="s">
        <v>52</v>
      </c>
      <c r="Q29" s="1" t="s">
        <v>52</v>
      </c>
      <c r="R29" s="1" t="s">
        <v>52</v>
      </c>
      <c r="S29" s="1" t="s">
        <v>52</v>
      </c>
      <c r="T29" s="1" t="s">
        <v>52</v>
      </c>
    </row>
    <row r="30" spans="1:20" ht="20.100000000000001" customHeight="1" x14ac:dyDescent="0.3">
      <c r="A30" s="34" t="s">
        <v>2760</v>
      </c>
      <c r="B30" s="35">
        <v>0</v>
      </c>
      <c r="C30" s="35">
        <v>0</v>
      </c>
      <c r="D30" s="35">
        <v>0</v>
      </c>
      <c r="E30" s="35">
        <v>0</v>
      </c>
      <c r="F30" s="34" t="s">
        <v>52</v>
      </c>
      <c r="G30" s="1" t="s">
        <v>2515</v>
      </c>
      <c r="H30" s="1" t="s">
        <v>2717</v>
      </c>
      <c r="I30" s="1" t="s">
        <v>2761</v>
      </c>
      <c r="J30" s="1" t="s">
        <v>52</v>
      </c>
      <c r="K30" s="1" t="s">
        <v>52</v>
      </c>
      <c r="M30" s="1" t="s">
        <v>52</v>
      </c>
      <c r="O30" s="1" t="s">
        <v>52</v>
      </c>
      <c r="P30" s="1" t="s">
        <v>52</v>
      </c>
      <c r="Q30" s="1" t="s">
        <v>52</v>
      </c>
      <c r="R30" s="1" t="s">
        <v>52</v>
      </c>
      <c r="S30" s="1" t="s">
        <v>52</v>
      </c>
      <c r="T30" s="1" t="s">
        <v>52</v>
      </c>
    </row>
    <row r="31" spans="1:20" ht="20.100000000000001" customHeight="1" x14ac:dyDescent="0.3">
      <c r="A31" s="36" t="str">
        <f>" 재료비:  "&amp;일위대가목록!E194&amp;"/"&amp;N10&amp;"="&amp;B31</f>
        <v xml:space="preserve"> 재료비:  0/33.25=0</v>
      </c>
      <c r="B31" s="35">
        <f>TRUNC(일위대가목록!E194/N10,1)</f>
        <v>0</v>
      </c>
      <c r="C31" s="35">
        <v>0</v>
      </c>
      <c r="D31" s="35">
        <v>0</v>
      </c>
      <c r="E31" s="35">
        <f>SUM(B31,C31,D31)</f>
        <v>0</v>
      </c>
      <c r="F31" s="34" t="s">
        <v>52</v>
      </c>
      <c r="G31" s="1" t="s">
        <v>2515</v>
      </c>
      <c r="H31" s="1" t="s">
        <v>2717</v>
      </c>
      <c r="I31" s="1" t="s">
        <v>2762</v>
      </c>
      <c r="J31" s="1" t="s">
        <v>52</v>
      </c>
      <c r="K31" s="1" t="s">
        <v>52</v>
      </c>
      <c r="M31" s="1" t="s">
        <v>52</v>
      </c>
      <c r="N31">
        <f>TRUNC(일위대가목록!E194/N10,1)</f>
        <v>0</v>
      </c>
      <c r="O31" s="1" t="s">
        <v>2763</v>
      </c>
      <c r="P31" s="1" t="s">
        <v>2740</v>
      </c>
      <c r="Q31" s="1" t="s">
        <v>2741</v>
      </c>
      <c r="R31" s="1" t="s">
        <v>2742</v>
      </c>
      <c r="S31" s="1" t="s">
        <v>2743</v>
      </c>
      <c r="T31" s="1" t="s">
        <v>2744</v>
      </c>
    </row>
    <row r="32" spans="1:20" ht="20.100000000000001" customHeight="1" x14ac:dyDescent="0.3">
      <c r="A32" s="36" t="str">
        <f>" 노무비:  "&amp;일위대가목록!F194&amp;"/"&amp;N10&amp;"="&amp;C32</f>
        <v xml:space="preserve"> 노무비:  0/33.25=0</v>
      </c>
      <c r="B32" s="35">
        <v>0</v>
      </c>
      <c r="C32" s="35">
        <f>TRUNC(일위대가목록!F194/N10,1)</f>
        <v>0</v>
      </c>
      <c r="D32" s="35">
        <v>0</v>
      </c>
      <c r="E32" s="35">
        <f>SUM(B32,C32,D32)</f>
        <v>0</v>
      </c>
      <c r="F32" s="34" t="s">
        <v>52</v>
      </c>
      <c r="G32" s="1" t="s">
        <v>2515</v>
      </c>
      <c r="H32" s="1" t="s">
        <v>2717</v>
      </c>
      <c r="I32" s="1" t="s">
        <v>2764</v>
      </c>
      <c r="J32" s="1" t="s">
        <v>52</v>
      </c>
      <c r="K32" s="1" t="s">
        <v>52</v>
      </c>
      <c r="M32" s="1" t="s">
        <v>52</v>
      </c>
      <c r="N32">
        <f>TRUNC(일위대가목록!F194/N10,1)</f>
        <v>0</v>
      </c>
      <c r="O32" s="1" t="s">
        <v>2763</v>
      </c>
      <c r="P32" s="1" t="s">
        <v>2740</v>
      </c>
      <c r="Q32" s="1" t="s">
        <v>2741</v>
      </c>
      <c r="R32" s="1" t="s">
        <v>2742</v>
      </c>
      <c r="S32" s="1" t="s">
        <v>2743</v>
      </c>
      <c r="T32" s="1" t="s">
        <v>2744</v>
      </c>
    </row>
    <row r="33" spans="1:20" ht="20.100000000000001" customHeight="1" x14ac:dyDescent="0.3">
      <c r="A33" s="36" t="str">
        <f>" 경  비:  "&amp;일위대가목록!G194&amp;"/"&amp;N10&amp;"="&amp;D33</f>
        <v xml:space="preserve"> 경  비:  0/33.25=0</v>
      </c>
      <c r="B33" s="35">
        <v>0</v>
      </c>
      <c r="C33" s="35">
        <v>0</v>
      </c>
      <c r="D33" s="35">
        <f>TRUNC(일위대가목록!G194/N10,1)</f>
        <v>0</v>
      </c>
      <c r="E33" s="35">
        <f>SUM(B33,C33,D33)</f>
        <v>0</v>
      </c>
      <c r="F33" s="34" t="s">
        <v>52</v>
      </c>
      <c r="G33" s="1" t="s">
        <v>2515</v>
      </c>
      <c r="H33" s="1" t="s">
        <v>2717</v>
      </c>
      <c r="I33" s="1" t="s">
        <v>2765</v>
      </c>
      <c r="J33" s="1" t="s">
        <v>52</v>
      </c>
      <c r="K33" s="1" t="s">
        <v>52</v>
      </c>
      <c r="M33" s="1" t="s">
        <v>52</v>
      </c>
      <c r="N33">
        <f>TRUNC(일위대가목록!G194/N10,1)</f>
        <v>0</v>
      </c>
      <c r="O33" s="1" t="s">
        <v>2763</v>
      </c>
      <c r="P33" s="1" t="s">
        <v>2740</v>
      </c>
      <c r="Q33" s="1" t="s">
        <v>2741</v>
      </c>
      <c r="R33" s="1" t="s">
        <v>2742</v>
      </c>
      <c r="S33" s="1" t="s">
        <v>2743</v>
      </c>
      <c r="T33" s="1" t="s">
        <v>2744</v>
      </c>
    </row>
    <row r="34" spans="1:20" ht="20.100000000000001" customHeight="1" x14ac:dyDescent="0.3">
      <c r="A34" s="34" t="s">
        <v>2749</v>
      </c>
      <c r="B34" s="35">
        <f>TRUNC(SUMIF(O29:O33, "T13", B29:B33), 1)</f>
        <v>0</v>
      </c>
      <c r="C34" s="35">
        <f>TRUNC(SUMIF(O29:O33, "T13", C29:C33), 1)</f>
        <v>0</v>
      </c>
      <c r="D34" s="35">
        <f>TRUNC(SUMIF(O29:O33, "T13", D29:D33), 1)</f>
        <v>0</v>
      </c>
      <c r="E34" s="35">
        <f>TRUNC(SUM(B34,C34, D34), 1)</f>
        <v>0</v>
      </c>
      <c r="F34" s="34" t="s">
        <v>52</v>
      </c>
      <c r="G34" s="1" t="s">
        <v>2515</v>
      </c>
      <c r="H34" s="1" t="s">
        <v>2717</v>
      </c>
      <c r="I34" s="1" t="s">
        <v>2750</v>
      </c>
      <c r="J34" s="1" t="s">
        <v>52</v>
      </c>
      <c r="K34" s="1" t="s">
        <v>52</v>
      </c>
      <c r="M34" s="1" t="s">
        <v>2751</v>
      </c>
      <c r="O34" s="1" t="s">
        <v>52</v>
      </c>
      <c r="P34" s="1" t="s">
        <v>52</v>
      </c>
      <c r="Q34" s="1" t="s">
        <v>52</v>
      </c>
      <c r="R34" s="1" t="s">
        <v>52</v>
      </c>
      <c r="S34" s="1" t="s">
        <v>52</v>
      </c>
      <c r="T34" s="1" t="s">
        <v>52</v>
      </c>
    </row>
    <row r="35" spans="1:20" ht="20.100000000000001" customHeight="1" x14ac:dyDescent="0.3">
      <c r="A35" s="34" t="s">
        <v>2721</v>
      </c>
      <c r="B35" s="35">
        <v>0</v>
      </c>
      <c r="C35" s="35">
        <v>0</v>
      </c>
      <c r="D35" s="35">
        <v>0</v>
      </c>
      <c r="E35" s="35">
        <v>0</v>
      </c>
      <c r="F35" s="34" t="s">
        <v>52</v>
      </c>
      <c r="G35" s="1" t="s">
        <v>2515</v>
      </c>
      <c r="H35" s="1" t="s">
        <v>2717</v>
      </c>
      <c r="I35" s="1" t="s">
        <v>52</v>
      </c>
      <c r="J35" s="1" t="s">
        <v>52</v>
      </c>
      <c r="K35" s="1" t="s">
        <v>52</v>
      </c>
      <c r="M35" s="1" t="s">
        <v>52</v>
      </c>
      <c r="O35" s="1" t="s">
        <v>52</v>
      </c>
      <c r="P35" s="1" t="s">
        <v>52</v>
      </c>
      <c r="Q35" s="1" t="s">
        <v>52</v>
      </c>
      <c r="R35" s="1" t="s">
        <v>52</v>
      </c>
      <c r="S35" s="1" t="s">
        <v>52</v>
      </c>
      <c r="T35" s="1" t="s">
        <v>52</v>
      </c>
    </row>
    <row r="36" spans="1:20" ht="20.100000000000001" customHeight="1" x14ac:dyDescent="0.3">
      <c r="A36" s="34" t="s">
        <v>2766</v>
      </c>
      <c r="B36" s="35">
        <v>0</v>
      </c>
      <c r="C36" s="35">
        <v>0</v>
      </c>
      <c r="D36" s="35"/>
      <c r="E36" s="35"/>
      <c r="F36" s="34" t="s">
        <v>52</v>
      </c>
      <c r="G36" s="1" t="s">
        <v>2515</v>
      </c>
      <c r="H36" s="1" t="s">
        <v>2717</v>
      </c>
      <c r="I36" s="1" t="s">
        <v>2767</v>
      </c>
      <c r="J36" s="1" t="s">
        <v>52</v>
      </c>
      <c r="K36" s="1" t="s">
        <v>52</v>
      </c>
      <c r="M36" s="1" t="s">
        <v>52</v>
      </c>
      <c r="O36" s="1" t="s">
        <v>2768</v>
      </c>
      <c r="P36" s="1" t="s">
        <v>2740</v>
      </c>
      <c r="Q36" s="1" t="s">
        <v>2741</v>
      </c>
      <c r="R36" s="1" t="s">
        <v>2742</v>
      </c>
      <c r="S36" s="1" t="s">
        <v>2743</v>
      </c>
      <c r="T36" s="1" t="s">
        <v>2744</v>
      </c>
    </row>
    <row r="37" spans="1:20" ht="20.100000000000001" customHeight="1" x14ac:dyDescent="0.3">
      <c r="A37" s="34" t="s">
        <v>2749</v>
      </c>
      <c r="B37" s="35">
        <f>TRUNC(SUMIF(O35:O36, "T14", B35:B36), 1)</f>
        <v>0</v>
      </c>
      <c r="C37" s="35">
        <f>TRUNC(SUMIF(O35:O36, "T14", C35:C36), 1)</f>
        <v>0</v>
      </c>
      <c r="D37" s="35"/>
      <c r="E37" s="35"/>
      <c r="F37" s="34" t="s">
        <v>52</v>
      </c>
      <c r="G37" s="1" t="s">
        <v>2515</v>
      </c>
      <c r="H37" s="1" t="s">
        <v>2717</v>
      </c>
      <c r="I37" s="1" t="s">
        <v>2750</v>
      </c>
      <c r="J37" s="1" t="s">
        <v>52</v>
      </c>
      <c r="K37" s="1" t="s">
        <v>52</v>
      </c>
      <c r="M37" s="1" t="s">
        <v>2751</v>
      </c>
      <c r="O37" s="1" t="s">
        <v>52</v>
      </c>
      <c r="P37" s="1" t="s">
        <v>52</v>
      </c>
      <c r="Q37" s="1" t="s">
        <v>52</v>
      </c>
      <c r="R37" s="1" t="s">
        <v>52</v>
      </c>
      <c r="S37" s="1" t="s">
        <v>52</v>
      </c>
      <c r="T37" s="1" t="s">
        <v>52</v>
      </c>
    </row>
    <row r="38" spans="1:20" ht="20.100000000000001" customHeight="1" x14ac:dyDescent="0.3">
      <c r="A38" s="34" t="s">
        <v>2769</v>
      </c>
      <c r="B38" s="37">
        <f>TRUNC(SUMIF(T5:T37, "TT", B5:B37), 0)</f>
        <v>0</v>
      </c>
      <c r="C38" s="37">
        <f>TRUNC(SUMIF(T5:T37, "TT", C5:C37), 0)</f>
        <v>0</v>
      </c>
      <c r="D38" s="37"/>
      <c r="E38" s="37"/>
      <c r="F38" s="36"/>
    </row>
    <row r="39" spans="1:20" ht="20.100000000000001" customHeight="1" x14ac:dyDescent="0.3">
      <c r="A39" s="36"/>
      <c r="B39" s="36"/>
      <c r="C39" s="36"/>
      <c r="D39" s="36"/>
      <c r="E39" s="36"/>
      <c r="F39" s="36"/>
    </row>
    <row r="40" spans="1:20" ht="20.100000000000001" customHeight="1" x14ac:dyDescent="0.3">
      <c r="A40" s="36" t="s">
        <v>2771</v>
      </c>
      <c r="B40" s="36"/>
      <c r="C40" s="36"/>
      <c r="D40" s="36"/>
      <c r="E40" s="36"/>
      <c r="F40" s="34" t="s">
        <v>52</v>
      </c>
      <c r="G40" s="1" t="s">
        <v>1863</v>
      </c>
      <c r="I40" s="1" t="s">
        <v>1860</v>
      </c>
      <c r="J40" s="1" t="s">
        <v>1861</v>
      </c>
      <c r="K40" s="1" t="s">
        <v>344</v>
      </c>
    </row>
    <row r="41" spans="1:20" ht="20.100000000000001" customHeight="1" x14ac:dyDescent="0.3">
      <c r="A41" s="34" t="s">
        <v>52</v>
      </c>
      <c r="B41" s="35"/>
      <c r="C41" s="35"/>
      <c r="D41" s="35"/>
      <c r="E41" s="35"/>
      <c r="F41" s="34" t="s">
        <v>52</v>
      </c>
      <c r="G41" s="1" t="s">
        <v>1863</v>
      </c>
      <c r="H41" s="1" t="s">
        <v>2715</v>
      </c>
      <c r="I41" s="1" t="s">
        <v>52</v>
      </c>
      <c r="J41" s="1" t="s">
        <v>52</v>
      </c>
      <c r="K41" s="1" t="s">
        <v>52</v>
      </c>
      <c r="L41">
        <v>1</v>
      </c>
      <c r="M41" s="1" t="s">
        <v>52</v>
      </c>
      <c r="O41" s="1" t="s">
        <v>52</v>
      </c>
      <c r="P41" s="1" t="s">
        <v>52</v>
      </c>
      <c r="Q41" s="1" t="s">
        <v>52</v>
      </c>
      <c r="R41" s="1" t="s">
        <v>52</v>
      </c>
      <c r="S41" s="1" t="s">
        <v>52</v>
      </c>
      <c r="T41" s="1" t="s">
        <v>52</v>
      </c>
    </row>
    <row r="42" spans="1:20" ht="20.100000000000001" customHeight="1" x14ac:dyDescent="0.3">
      <c r="A42" s="34" t="s">
        <v>2772</v>
      </c>
      <c r="B42" s="35">
        <v>0</v>
      </c>
      <c r="C42" s="35">
        <v>0</v>
      </c>
      <c r="D42" s="35">
        <v>0</v>
      </c>
      <c r="E42" s="35">
        <v>0</v>
      </c>
      <c r="F42" s="34" t="s">
        <v>52</v>
      </c>
      <c r="G42" s="1" t="s">
        <v>1863</v>
      </c>
      <c r="H42" s="1" t="s">
        <v>2717</v>
      </c>
      <c r="I42" s="1" t="s">
        <v>2773</v>
      </c>
      <c r="J42" s="1" t="s">
        <v>52</v>
      </c>
      <c r="K42" s="1" t="s">
        <v>52</v>
      </c>
      <c r="M42" s="1" t="s">
        <v>52</v>
      </c>
      <c r="O42" s="1" t="s">
        <v>52</v>
      </c>
      <c r="P42" s="1" t="s">
        <v>52</v>
      </c>
      <c r="Q42" s="1" t="s">
        <v>52</v>
      </c>
      <c r="R42" s="1" t="s">
        <v>52</v>
      </c>
      <c r="S42" s="1" t="s">
        <v>52</v>
      </c>
      <c r="T42" s="1" t="s">
        <v>52</v>
      </c>
    </row>
    <row r="43" spans="1:20" ht="20.100000000000001" customHeight="1" x14ac:dyDescent="0.3">
      <c r="A43" s="34" t="s">
        <v>2721</v>
      </c>
      <c r="B43" s="35">
        <v>0</v>
      </c>
      <c r="C43" s="35">
        <v>0</v>
      </c>
      <c r="D43" s="35">
        <v>0</v>
      </c>
      <c r="E43" s="35">
        <v>0</v>
      </c>
      <c r="F43" s="34" t="s">
        <v>52</v>
      </c>
      <c r="G43" s="1" t="s">
        <v>1863</v>
      </c>
      <c r="H43" s="1" t="s">
        <v>2717</v>
      </c>
      <c r="I43" s="1" t="s">
        <v>52</v>
      </c>
      <c r="J43" s="1" t="s">
        <v>52</v>
      </c>
      <c r="K43" s="1" t="s">
        <v>52</v>
      </c>
      <c r="M43" s="1" t="s">
        <v>52</v>
      </c>
      <c r="O43" s="1" t="s">
        <v>52</v>
      </c>
      <c r="P43" s="1" t="s">
        <v>52</v>
      </c>
      <c r="Q43" s="1" t="s">
        <v>52</v>
      </c>
      <c r="R43" s="1" t="s">
        <v>52</v>
      </c>
      <c r="S43" s="1" t="s">
        <v>52</v>
      </c>
      <c r="T43" s="1" t="s">
        <v>52</v>
      </c>
    </row>
    <row r="44" spans="1:20" ht="20.100000000000001" customHeight="1" x14ac:dyDescent="0.3">
      <c r="A44" s="34" t="s">
        <v>2774</v>
      </c>
      <c r="B44" s="35">
        <v>0</v>
      </c>
      <c r="C44" s="35">
        <v>0</v>
      </c>
      <c r="D44" s="35">
        <v>0</v>
      </c>
      <c r="E44" s="35">
        <v>0</v>
      </c>
      <c r="F44" s="34" t="s">
        <v>52</v>
      </c>
      <c r="G44" s="1" t="s">
        <v>1863</v>
      </c>
      <c r="H44" s="1" t="s">
        <v>2717</v>
      </c>
      <c r="I44" s="1" t="s">
        <v>2775</v>
      </c>
      <c r="J44" s="1" t="s">
        <v>52</v>
      </c>
      <c r="K44" s="1" t="s">
        <v>52</v>
      </c>
      <c r="M44" s="1" t="s">
        <v>2724</v>
      </c>
      <c r="N44">
        <v>90</v>
      </c>
      <c r="O44" s="1" t="s">
        <v>52</v>
      </c>
      <c r="P44" s="1" t="s">
        <v>52</v>
      </c>
      <c r="Q44" s="1" t="s">
        <v>52</v>
      </c>
      <c r="R44" s="1" t="s">
        <v>52</v>
      </c>
      <c r="S44" s="1" t="s">
        <v>52</v>
      </c>
      <c r="T44" s="1" t="s">
        <v>52</v>
      </c>
    </row>
    <row r="45" spans="1:20" ht="20.100000000000001" customHeight="1" x14ac:dyDescent="0.3">
      <c r="A45" s="34" t="s">
        <v>2776</v>
      </c>
      <c r="B45" s="35">
        <v>0</v>
      </c>
      <c r="C45" s="35">
        <v>0</v>
      </c>
      <c r="D45" s="35">
        <v>0</v>
      </c>
      <c r="E45" s="35">
        <v>0</v>
      </c>
      <c r="F45" s="34" t="s">
        <v>52</v>
      </c>
      <c r="G45" s="1" t="s">
        <v>1863</v>
      </c>
      <c r="H45" s="1" t="s">
        <v>2717</v>
      </c>
      <c r="I45" s="1" t="s">
        <v>2777</v>
      </c>
      <c r="J45" s="1" t="s">
        <v>52</v>
      </c>
      <c r="K45" s="1" t="s">
        <v>52</v>
      </c>
      <c r="M45" s="1" t="s">
        <v>2727</v>
      </c>
      <c r="N45">
        <v>11.25</v>
      </c>
      <c r="O45" s="1" t="s">
        <v>52</v>
      </c>
      <c r="P45" s="1" t="s">
        <v>52</v>
      </c>
      <c r="Q45" s="1" t="s">
        <v>52</v>
      </c>
      <c r="R45" s="1" t="s">
        <v>52</v>
      </c>
      <c r="S45" s="1" t="s">
        <v>52</v>
      </c>
      <c r="T45" s="1" t="s">
        <v>52</v>
      </c>
    </row>
    <row r="46" spans="1:20" ht="20.100000000000001" customHeight="1" x14ac:dyDescent="0.3">
      <c r="A46" s="34" t="s">
        <v>2721</v>
      </c>
      <c r="B46" s="35">
        <v>0</v>
      </c>
      <c r="C46" s="35">
        <v>0</v>
      </c>
      <c r="D46" s="35">
        <v>0</v>
      </c>
      <c r="E46" s="35">
        <v>0</v>
      </c>
      <c r="F46" s="34" t="s">
        <v>52</v>
      </c>
      <c r="G46" s="1" t="s">
        <v>1863</v>
      </c>
      <c r="H46" s="1" t="s">
        <v>2717</v>
      </c>
      <c r="I46" s="1" t="s">
        <v>52</v>
      </c>
      <c r="J46" s="1" t="s">
        <v>52</v>
      </c>
      <c r="K46" s="1" t="s">
        <v>52</v>
      </c>
      <c r="M46" s="1" t="s">
        <v>52</v>
      </c>
      <c r="O46" s="1" t="s">
        <v>52</v>
      </c>
      <c r="P46" s="1" t="s">
        <v>52</v>
      </c>
      <c r="Q46" s="1" t="s">
        <v>52</v>
      </c>
      <c r="R46" s="1" t="s">
        <v>52</v>
      </c>
      <c r="S46" s="1" t="s">
        <v>52</v>
      </c>
      <c r="T46" s="1" t="s">
        <v>52</v>
      </c>
    </row>
    <row r="47" spans="1:20" ht="20.100000000000001" customHeight="1" x14ac:dyDescent="0.3">
      <c r="A47" s="34" t="s">
        <v>2728</v>
      </c>
      <c r="B47" s="35">
        <v>0</v>
      </c>
      <c r="C47" s="35">
        <v>0</v>
      </c>
      <c r="D47" s="35">
        <v>0</v>
      </c>
      <c r="E47" s="35">
        <v>0</v>
      </c>
      <c r="F47" s="34" t="s">
        <v>52</v>
      </c>
      <c r="G47" s="1" t="s">
        <v>1863</v>
      </c>
      <c r="H47" s="1" t="s">
        <v>2717</v>
      </c>
      <c r="I47" s="1" t="s">
        <v>2729</v>
      </c>
      <c r="J47" s="1" t="s">
        <v>52</v>
      </c>
      <c r="K47" s="1" t="s">
        <v>52</v>
      </c>
      <c r="M47" s="1" t="s">
        <v>52</v>
      </c>
      <c r="O47" s="1" t="s">
        <v>52</v>
      </c>
      <c r="P47" s="1" t="s">
        <v>52</v>
      </c>
      <c r="Q47" s="1" t="s">
        <v>52</v>
      </c>
      <c r="R47" s="1" t="s">
        <v>52</v>
      </c>
      <c r="S47" s="1" t="s">
        <v>52</v>
      </c>
      <c r="T47" s="1" t="s">
        <v>52</v>
      </c>
    </row>
    <row r="48" spans="1:20" ht="20.100000000000001" customHeight="1" x14ac:dyDescent="0.3">
      <c r="A48" s="34" t="s">
        <v>2721</v>
      </c>
      <c r="B48" s="35">
        <v>0</v>
      </c>
      <c r="C48" s="35">
        <v>0</v>
      </c>
      <c r="D48" s="35">
        <v>0</v>
      </c>
      <c r="E48" s="35">
        <v>0</v>
      </c>
      <c r="F48" s="34" t="s">
        <v>52</v>
      </c>
      <c r="G48" s="1" t="s">
        <v>1863</v>
      </c>
      <c r="H48" s="1" t="s">
        <v>2717</v>
      </c>
      <c r="I48" s="1" t="s">
        <v>52</v>
      </c>
      <c r="J48" s="1" t="s">
        <v>52</v>
      </c>
      <c r="K48" s="1" t="s">
        <v>52</v>
      </c>
      <c r="M48" s="1" t="s">
        <v>52</v>
      </c>
      <c r="O48" s="1" t="s">
        <v>52</v>
      </c>
      <c r="P48" s="1" t="s">
        <v>52</v>
      </c>
      <c r="Q48" s="1" t="s">
        <v>52</v>
      </c>
      <c r="R48" s="1" t="s">
        <v>52</v>
      </c>
      <c r="S48" s="1" t="s">
        <v>52</v>
      </c>
      <c r="T48" s="1" t="s">
        <v>52</v>
      </c>
    </row>
    <row r="49" spans="1:20" ht="20.100000000000001" customHeight="1" x14ac:dyDescent="0.3">
      <c r="A49" s="34" t="s">
        <v>2730</v>
      </c>
      <c r="B49" s="35">
        <v>0</v>
      </c>
      <c r="C49" s="35">
        <v>0</v>
      </c>
      <c r="D49" s="35">
        <v>0</v>
      </c>
      <c r="E49" s="35">
        <v>0</v>
      </c>
      <c r="F49" s="34" t="s">
        <v>52</v>
      </c>
      <c r="G49" s="1" t="s">
        <v>1863</v>
      </c>
      <c r="H49" s="1" t="s">
        <v>2717</v>
      </c>
      <c r="I49" s="1" t="s">
        <v>2731</v>
      </c>
      <c r="J49" s="1" t="s">
        <v>52</v>
      </c>
      <c r="K49" s="1" t="s">
        <v>52</v>
      </c>
      <c r="M49" s="1" t="s">
        <v>52</v>
      </c>
      <c r="O49" s="1" t="s">
        <v>52</v>
      </c>
      <c r="P49" s="1" t="s">
        <v>52</v>
      </c>
      <c r="Q49" s="1" t="s">
        <v>52</v>
      </c>
      <c r="R49" s="1" t="s">
        <v>52</v>
      </c>
      <c r="S49" s="1" t="s">
        <v>52</v>
      </c>
      <c r="T49" s="1" t="s">
        <v>52</v>
      </c>
    </row>
    <row r="50" spans="1:20" ht="20.100000000000001" customHeight="1" x14ac:dyDescent="0.3">
      <c r="A50" s="34" t="s">
        <v>2732</v>
      </c>
      <c r="B50" s="35">
        <v>0</v>
      </c>
      <c r="C50" s="35">
        <v>0</v>
      </c>
      <c r="D50" s="35">
        <v>0</v>
      </c>
      <c r="E50" s="35">
        <v>0</v>
      </c>
      <c r="F50" s="34" t="s">
        <v>52</v>
      </c>
      <c r="G50" s="1" t="s">
        <v>1863</v>
      </c>
      <c r="H50" s="1" t="s">
        <v>2717</v>
      </c>
      <c r="I50" s="1" t="s">
        <v>2733</v>
      </c>
      <c r="J50" s="1" t="s">
        <v>52</v>
      </c>
      <c r="K50" s="1" t="s">
        <v>52</v>
      </c>
      <c r="M50" s="1" t="s">
        <v>2734</v>
      </c>
      <c r="N50">
        <v>0</v>
      </c>
      <c r="O50" s="1" t="s">
        <v>52</v>
      </c>
      <c r="P50" s="1" t="s">
        <v>52</v>
      </c>
      <c r="Q50" s="1" t="s">
        <v>52</v>
      </c>
      <c r="R50" s="1" t="s">
        <v>52</v>
      </c>
      <c r="S50" s="1" t="s">
        <v>52</v>
      </c>
      <c r="T50" s="1" t="s">
        <v>52</v>
      </c>
    </row>
    <row r="51" spans="1:20" ht="20.100000000000001" customHeight="1" x14ac:dyDescent="0.3">
      <c r="A51" s="34" t="s">
        <v>2778</v>
      </c>
      <c r="B51" s="35">
        <v>0</v>
      </c>
      <c r="C51" s="35">
        <v>0</v>
      </c>
      <c r="D51" s="35">
        <v>0</v>
      </c>
      <c r="E51" s="35">
        <v>0</v>
      </c>
      <c r="F51" s="34" t="s">
        <v>52</v>
      </c>
      <c r="G51" s="1" t="s">
        <v>1863</v>
      </c>
      <c r="H51" s="1" t="s">
        <v>2717</v>
      </c>
      <c r="I51" s="1" t="s">
        <v>2779</v>
      </c>
      <c r="J51" s="1" t="s">
        <v>52</v>
      </c>
      <c r="K51" s="1" t="s">
        <v>52</v>
      </c>
      <c r="M51" s="1" t="s">
        <v>52</v>
      </c>
      <c r="O51" s="1" t="s">
        <v>52</v>
      </c>
      <c r="P51" s="1" t="s">
        <v>52</v>
      </c>
      <c r="Q51" s="1" t="s">
        <v>52</v>
      </c>
      <c r="R51" s="1" t="s">
        <v>52</v>
      </c>
      <c r="S51" s="1" t="s">
        <v>52</v>
      </c>
      <c r="T51" s="1" t="s">
        <v>52</v>
      </c>
    </row>
    <row r="52" spans="1:20" ht="20.100000000000001" customHeight="1" x14ac:dyDescent="0.3">
      <c r="A52" s="36" t="str">
        <f>" 노무비: "&amp;단가대비표!P148&amp;"*2.0/8/Q="&amp;C52</f>
        <v xml:space="preserve"> 노무비: *2.0/8/Q=0</v>
      </c>
      <c r="B52" s="35">
        <v>0</v>
      </c>
      <c r="C52" s="35">
        <f>TRUNC(단가대비표!P148*2/8/N45,1)</f>
        <v>0</v>
      </c>
      <c r="D52" s="35">
        <v>0</v>
      </c>
      <c r="E52" s="35">
        <f>SUM(B52,C52,D52)</f>
        <v>0</v>
      </c>
      <c r="F52" s="34" t="s">
        <v>52</v>
      </c>
      <c r="G52" s="1" t="s">
        <v>1863</v>
      </c>
      <c r="H52" s="1" t="s">
        <v>2717</v>
      </c>
      <c r="I52" s="1" t="s">
        <v>2780</v>
      </c>
      <c r="J52" s="1" t="s">
        <v>52</v>
      </c>
      <c r="K52" s="1" t="s">
        <v>52</v>
      </c>
      <c r="M52" s="1" t="s">
        <v>2738</v>
      </c>
      <c r="N52">
        <f>TRUNC(단가대비표!P148*2/8/N45,1)</f>
        <v>0</v>
      </c>
      <c r="O52" s="1" t="s">
        <v>2739</v>
      </c>
      <c r="P52" s="1" t="s">
        <v>2740</v>
      </c>
      <c r="Q52" s="1" t="s">
        <v>2741</v>
      </c>
      <c r="R52" s="1" t="s">
        <v>2742</v>
      </c>
      <c r="S52" s="1" t="s">
        <v>2743</v>
      </c>
      <c r="T52" s="1" t="s">
        <v>2744</v>
      </c>
    </row>
    <row r="53" spans="1:20" ht="20.100000000000001" customHeight="1" x14ac:dyDescent="0.3">
      <c r="A53" s="34" t="s">
        <v>2781</v>
      </c>
      <c r="B53" s="35">
        <v>0</v>
      </c>
      <c r="C53" s="35">
        <v>0</v>
      </c>
      <c r="D53" s="35">
        <v>0</v>
      </c>
      <c r="E53" s="35">
        <v>0</v>
      </c>
      <c r="F53" s="34" t="s">
        <v>52</v>
      </c>
      <c r="G53" s="1" t="s">
        <v>1863</v>
      </c>
      <c r="H53" s="1" t="s">
        <v>2717</v>
      </c>
      <c r="I53" s="1" t="s">
        <v>2782</v>
      </c>
      <c r="J53" s="1" t="s">
        <v>52</v>
      </c>
      <c r="K53" s="1" t="s">
        <v>52</v>
      </c>
      <c r="M53" s="1" t="s">
        <v>52</v>
      </c>
      <c r="O53" s="1" t="s">
        <v>52</v>
      </c>
      <c r="P53" s="1" t="s">
        <v>52</v>
      </c>
      <c r="Q53" s="1" t="s">
        <v>52</v>
      </c>
      <c r="R53" s="1" t="s">
        <v>52</v>
      </c>
      <c r="S53" s="1" t="s">
        <v>52</v>
      </c>
      <c r="T53" s="1" t="s">
        <v>52</v>
      </c>
    </row>
    <row r="54" spans="1:20" ht="20.100000000000001" customHeight="1" x14ac:dyDescent="0.3">
      <c r="A54" s="36" t="str">
        <f>" 노무비: "&amp;단가대비표!P147&amp;"*1.0/8/Q="&amp;C54</f>
        <v xml:space="preserve"> 노무비: *1.0/8/Q=0</v>
      </c>
      <c r="B54" s="35">
        <v>0</v>
      </c>
      <c r="C54" s="35">
        <f>TRUNC(단가대비표!P147*1/8/N45,1)</f>
        <v>0</v>
      </c>
      <c r="D54" s="35">
        <v>0</v>
      </c>
      <c r="E54" s="35">
        <f>SUM(B54,C54,D54)</f>
        <v>0</v>
      </c>
      <c r="F54" s="34" t="s">
        <v>52</v>
      </c>
      <c r="G54" s="1" t="s">
        <v>1863</v>
      </c>
      <c r="H54" s="1" t="s">
        <v>2717</v>
      </c>
      <c r="I54" s="1" t="s">
        <v>2783</v>
      </c>
      <c r="J54" s="1" t="s">
        <v>52</v>
      </c>
      <c r="K54" s="1" t="s">
        <v>52</v>
      </c>
      <c r="M54" s="1" t="s">
        <v>2748</v>
      </c>
      <c r="N54">
        <f>TRUNC(단가대비표!P147*1/8/N45,1)</f>
        <v>0</v>
      </c>
      <c r="O54" s="1" t="s">
        <v>2739</v>
      </c>
      <c r="P54" s="1" t="s">
        <v>2740</v>
      </c>
      <c r="Q54" s="1" t="s">
        <v>2741</v>
      </c>
      <c r="R54" s="1" t="s">
        <v>2742</v>
      </c>
      <c r="S54" s="1" t="s">
        <v>2743</v>
      </c>
      <c r="T54" s="1" t="s">
        <v>2744</v>
      </c>
    </row>
    <row r="55" spans="1:20" ht="20.100000000000001" customHeight="1" x14ac:dyDescent="0.3">
      <c r="A55" s="34" t="s">
        <v>2749</v>
      </c>
      <c r="B55" s="35">
        <f>TRUNC(SUMIF(O42:O54, "T11", B42:B54), 1)</f>
        <v>0</v>
      </c>
      <c r="C55" s="35">
        <f>TRUNC(SUMIF(O42:O54, "T11", C42:C54), 1)</f>
        <v>0</v>
      </c>
      <c r="D55" s="35">
        <f>TRUNC(SUMIF(O42:O54, "T11", D42:D54), 1)</f>
        <v>0</v>
      </c>
      <c r="E55" s="35">
        <f>TRUNC(SUM(B55,C55, D55), 1)</f>
        <v>0</v>
      </c>
      <c r="F55" s="34" t="s">
        <v>52</v>
      </c>
      <c r="G55" s="1" t="s">
        <v>1863</v>
      </c>
      <c r="H55" s="1" t="s">
        <v>2717</v>
      </c>
      <c r="I55" s="1" t="s">
        <v>2750</v>
      </c>
      <c r="J55" s="1" t="s">
        <v>52</v>
      </c>
      <c r="K55" s="1" t="s">
        <v>52</v>
      </c>
      <c r="M55" s="1" t="s">
        <v>2751</v>
      </c>
      <c r="O55" s="1" t="s">
        <v>52</v>
      </c>
      <c r="P55" s="1" t="s">
        <v>52</v>
      </c>
      <c r="Q55" s="1" t="s">
        <v>52</v>
      </c>
      <c r="R55" s="1" t="s">
        <v>52</v>
      </c>
      <c r="S55" s="1" t="s">
        <v>52</v>
      </c>
      <c r="T55" s="1" t="s">
        <v>52</v>
      </c>
    </row>
    <row r="56" spans="1:20" ht="20.100000000000001" customHeight="1" x14ac:dyDescent="0.3">
      <c r="A56" s="34" t="s">
        <v>2721</v>
      </c>
      <c r="B56" s="35">
        <v>0</v>
      </c>
      <c r="C56" s="35">
        <v>0</v>
      </c>
      <c r="D56" s="35">
        <v>0</v>
      </c>
      <c r="E56" s="35">
        <v>0</v>
      </c>
      <c r="F56" s="34" t="s">
        <v>52</v>
      </c>
      <c r="G56" s="1" t="s">
        <v>1863</v>
      </c>
      <c r="H56" s="1" t="s">
        <v>2717</v>
      </c>
      <c r="I56" s="1" t="s">
        <v>52</v>
      </c>
      <c r="J56" s="1" t="s">
        <v>52</v>
      </c>
      <c r="K56" s="1" t="s">
        <v>52</v>
      </c>
      <c r="M56" s="1" t="s">
        <v>52</v>
      </c>
      <c r="O56" s="1" t="s">
        <v>52</v>
      </c>
      <c r="P56" s="1" t="s">
        <v>52</v>
      </c>
      <c r="Q56" s="1" t="s">
        <v>52</v>
      </c>
      <c r="R56" s="1" t="s">
        <v>52</v>
      </c>
      <c r="S56" s="1" t="s">
        <v>52</v>
      </c>
      <c r="T56" s="1" t="s">
        <v>52</v>
      </c>
    </row>
    <row r="57" spans="1:20" ht="20.100000000000001" customHeight="1" x14ac:dyDescent="0.3">
      <c r="A57" s="34" t="s">
        <v>2784</v>
      </c>
      <c r="B57" s="35">
        <v>0</v>
      </c>
      <c r="C57" s="35">
        <v>0</v>
      </c>
      <c r="D57" s="35"/>
      <c r="E57" s="35"/>
      <c r="F57" s="34" t="s">
        <v>52</v>
      </c>
      <c r="G57" s="1" t="s">
        <v>1863</v>
      </c>
      <c r="H57" s="1" t="s">
        <v>2717</v>
      </c>
      <c r="I57" s="1" t="s">
        <v>2785</v>
      </c>
      <c r="J57" s="1" t="s">
        <v>52</v>
      </c>
      <c r="K57" s="1" t="s">
        <v>52</v>
      </c>
      <c r="M57" s="1" t="s">
        <v>52</v>
      </c>
      <c r="O57" s="1" t="s">
        <v>2757</v>
      </c>
      <c r="P57" s="1" t="s">
        <v>2740</v>
      </c>
      <c r="Q57" s="1" t="s">
        <v>2741</v>
      </c>
      <c r="R57" s="1" t="s">
        <v>2742</v>
      </c>
      <c r="S57" s="1" t="s">
        <v>2743</v>
      </c>
      <c r="T57" s="1" t="s">
        <v>2744</v>
      </c>
    </row>
    <row r="58" spans="1:20" ht="20.100000000000001" customHeight="1" x14ac:dyDescent="0.3">
      <c r="A58" s="34" t="s">
        <v>2749</v>
      </c>
      <c r="B58" s="35">
        <f>TRUNC(SUMIF(O56:O57, "T12", B56:B57), 1)</f>
        <v>0</v>
      </c>
      <c r="C58" s="35">
        <f>TRUNC(SUMIF(O56:O57, "T12", C56:C57), 1)</f>
        <v>0</v>
      </c>
      <c r="D58" s="35">
        <f>TRUNC(SUMIF(O56:O57, "T12", D56:D57), 1)</f>
        <v>0</v>
      </c>
      <c r="E58" s="35">
        <f>TRUNC(SUM(B58,C58, D58), 1)</f>
        <v>0</v>
      </c>
      <c r="F58" s="34" t="s">
        <v>52</v>
      </c>
      <c r="G58" s="1" t="s">
        <v>1863</v>
      </c>
      <c r="H58" s="1" t="s">
        <v>2717</v>
      </c>
      <c r="I58" s="1" t="s">
        <v>2750</v>
      </c>
      <c r="J58" s="1" t="s">
        <v>52</v>
      </c>
      <c r="K58" s="1" t="s">
        <v>52</v>
      </c>
      <c r="M58" s="1" t="s">
        <v>2751</v>
      </c>
      <c r="O58" s="1" t="s">
        <v>52</v>
      </c>
      <c r="P58" s="1" t="s">
        <v>52</v>
      </c>
      <c r="Q58" s="1" t="s">
        <v>52</v>
      </c>
      <c r="R58" s="1" t="s">
        <v>52</v>
      </c>
      <c r="S58" s="1" t="s">
        <v>52</v>
      </c>
      <c r="T58" s="1" t="s">
        <v>52</v>
      </c>
    </row>
    <row r="59" spans="1:20" ht="20.100000000000001" customHeight="1" x14ac:dyDescent="0.3">
      <c r="A59" s="38" t="s">
        <v>2769</v>
      </c>
      <c r="B59" s="39">
        <f>TRUNC(SUMIF(T41:T58, "TT", B41:B58), 0)</f>
        <v>0</v>
      </c>
      <c r="C59" s="39">
        <f>TRUNC(SUMIF(T41:T58, "TT", C41:C58), 0)</f>
        <v>0</v>
      </c>
      <c r="D59" s="39">
        <f>TRUNC(SUMIF(T41:T58, "TT", D41:D58), 0)</f>
        <v>0</v>
      </c>
      <c r="E59" s="39">
        <f>TRUNC(SUM(B59,C59, D59), 0)</f>
        <v>0</v>
      </c>
      <c r="F59" s="40"/>
    </row>
  </sheetData>
  <phoneticPr fontId="1" type="noConversion"/>
  <pageMargins left="0.78740157480314954" right="0" top="0.39370078740157477" bottom="0.39370078740157477" header="0" footer="0"/>
  <pageSetup paperSize="9" scale="8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B217"/>
  <sheetViews>
    <sheetView view="pageBreakPreview" topLeftCell="B1" zoomScale="60" zoomScaleNormal="100" workbookViewId="0">
      <selection activeCell="K15" sqref="K15"/>
    </sheetView>
  </sheetViews>
  <sheetFormatPr defaultRowHeight="16.5" x14ac:dyDescent="0.3"/>
  <cols>
    <col min="1" max="1" width="46.875" hidden="1" customWidth="1"/>
    <col min="2" max="2" width="40.25" bestFit="1" customWidth="1"/>
    <col min="3" max="3" width="96" bestFit="1" customWidth="1"/>
    <col min="4" max="4" width="5.5" bestFit="1" customWidth="1"/>
    <col min="5" max="5" width="11.25" bestFit="1" customWidth="1"/>
    <col min="6" max="6" width="6.625" bestFit="1" customWidth="1"/>
    <col min="7" max="7" width="10.25" bestFit="1" customWidth="1"/>
    <col min="8" max="8" width="6.625" bestFit="1" customWidth="1"/>
    <col min="9" max="9" width="9.25" bestFit="1" customWidth="1"/>
    <col min="10" max="10" width="6.625" bestFit="1" customWidth="1"/>
    <col min="11" max="11" width="11.75" bestFit="1" customWidth="1"/>
    <col min="12" max="12" width="6.625" bestFit="1" customWidth="1"/>
    <col min="13" max="13" width="12.875" bestFit="1" customWidth="1"/>
    <col min="14" max="14" width="6.625" bestFit="1" customWidth="1"/>
    <col min="15" max="16" width="12.875" bestFit="1" customWidth="1"/>
    <col min="17" max="17" width="11.25" bestFit="1" customWidth="1"/>
    <col min="18" max="19" width="9.25" bestFit="1" customWidth="1"/>
    <col min="20" max="20" width="10.25" bestFit="1" customWidth="1"/>
    <col min="21" max="21" width="9.25" bestFit="1" customWidth="1"/>
    <col min="22" max="22" width="10.25" bestFit="1" customWidth="1"/>
    <col min="23" max="23" width="8.875" bestFit="1" customWidth="1"/>
    <col min="24" max="24" width="11.375" bestFit="1" customWidth="1"/>
    <col min="25" max="26" width="9" hidden="1" customWidth="1"/>
    <col min="27" max="27" width="11" hidden="1" customWidth="1"/>
    <col min="28" max="28" width="9" hidden="1" customWidth="1"/>
  </cols>
  <sheetData>
    <row r="1" spans="1:28" ht="30" customHeight="1" x14ac:dyDescent="0.3">
      <c r="A1" s="111" t="s">
        <v>2786</v>
      </c>
      <c r="B1" s="111"/>
      <c r="C1" s="111"/>
      <c r="D1" s="111"/>
      <c r="E1" s="111"/>
      <c r="F1" s="111"/>
      <c r="G1" s="111"/>
      <c r="H1" s="111"/>
      <c r="I1" s="111"/>
      <c r="J1" s="111"/>
      <c r="K1" s="111"/>
      <c r="L1" s="111"/>
      <c r="M1" s="111"/>
      <c r="N1" s="111"/>
      <c r="O1" s="111"/>
      <c r="P1" s="111"/>
      <c r="Q1" s="111"/>
      <c r="R1" s="111"/>
      <c r="S1" s="111"/>
      <c r="T1" s="111"/>
      <c r="U1" s="111"/>
      <c r="V1" s="111"/>
      <c r="W1" s="111"/>
      <c r="X1" s="111"/>
    </row>
    <row r="2" spans="1:28" ht="30" customHeight="1" x14ac:dyDescent="0.3">
      <c r="A2" s="104" t="s">
        <v>1</v>
      </c>
      <c r="B2" s="104"/>
      <c r="C2" s="104"/>
      <c r="D2" s="104"/>
      <c r="E2" s="104"/>
      <c r="F2" s="104"/>
      <c r="G2" s="104"/>
      <c r="H2" s="104"/>
      <c r="I2" s="104"/>
      <c r="J2" s="104"/>
      <c r="K2" s="104"/>
      <c r="L2" s="104"/>
      <c r="M2" s="104"/>
      <c r="N2" s="104"/>
      <c r="O2" s="104"/>
      <c r="P2" s="104"/>
      <c r="Q2" s="104"/>
      <c r="R2" s="104"/>
      <c r="S2" s="104"/>
      <c r="T2" s="104"/>
      <c r="U2" s="104"/>
      <c r="V2" s="104"/>
      <c r="W2" s="104"/>
      <c r="X2" s="104"/>
    </row>
    <row r="3" spans="1:28" ht="30" customHeight="1" x14ac:dyDescent="0.3">
      <c r="A3" s="108" t="s">
        <v>954</v>
      </c>
      <c r="B3" s="108" t="s">
        <v>2</v>
      </c>
      <c r="C3" s="108" t="s">
        <v>2710</v>
      </c>
      <c r="D3" s="108" t="s">
        <v>4</v>
      </c>
      <c r="E3" s="108" t="s">
        <v>6</v>
      </c>
      <c r="F3" s="108"/>
      <c r="G3" s="108"/>
      <c r="H3" s="108"/>
      <c r="I3" s="108"/>
      <c r="J3" s="108"/>
      <c r="K3" s="108"/>
      <c r="L3" s="108"/>
      <c r="M3" s="108"/>
      <c r="N3" s="108"/>
      <c r="O3" s="108"/>
      <c r="P3" s="108" t="s">
        <v>956</v>
      </c>
      <c r="Q3" s="108" t="s">
        <v>957</v>
      </c>
      <c r="R3" s="108"/>
      <c r="S3" s="108"/>
      <c r="T3" s="108"/>
      <c r="U3" s="108"/>
      <c r="V3" s="108"/>
      <c r="W3" s="108" t="s">
        <v>959</v>
      </c>
      <c r="X3" s="108" t="s">
        <v>12</v>
      </c>
      <c r="Y3" s="110" t="s">
        <v>2794</v>
      </c>
      <c r="Z3" s="110" t="s">
        <v>2795</v>
      </c>
      <c r="AA3" s="110" t="s">
        <v>2796</v>
      </c>
      <c r="AB3" s="110" t="s">
        <v>48</v>
      </c>
    </row>
    <row r="4" spans="1:28" ht="30" customHeight="1" x14ac:dyDescent="0.3">
      <c r="A4" s="108"/>
      <c r="B4" s="108"/>
      <c r="C4" s="108"/>
      <c r="D4" s="108"/>
      <c r="E4" s="10" t="s">
        <v>2787</v>
      </c>
      <c r="F4" s="10" t="s">
        <v>2788</v>
      </c>
      <c r="G4" s="10" t="s">
        <v>2789</v>
      </c>
      <c r="H4" s="10" t="s">
        <v>2788</v>
      </c>
      <c r="I4" s="10" t="s">
        <v>2790</v>
      </c>
      <c r="J4" s="10" t="s">
        <v>2788</v>
      </c>
      <c r="K4" s="10" t="s">
        <v>2791</v>
      </c>
      <c r="L4" s="10" t="s">
        <v>2788</v>
      </c>
      <c r="M4" s="10" t="s">
        <v>2792</v>
      </c>
      <c r="N4" s="10" t="s">
        <v>2788</v>
      </c>
      <c r="O4" s="10" t="s">
        <v>2793</v>
      </c>
      <c r="P4" s="108"/>
      <c r="Q4" s="10" t="s">
        <v>2787</v>
      </c>
      <c r="R4" s="10" t="s">
        <v>2789</v>
      </c>
      <c r="S4" s="10" t="s">
        <v>2790</v>
      </c>
      <c r="T4" s="10" t="s">
        <v>2791</v>
      </c>
      <c r="U4" s="10" t="s">
        <v>2792</v>
      </c>
      <c r="V4" s="10" t="s">
        <v>2793</v>
      </c>
      <c r="W4" s="108"/>
      <c r="X4" s="108"/>
      <c r="Y4" s="110"/>
      <c r="Z4" s="110"/>
      <c r="AA4" s="110"/>
      <c r="AB4" s="110"/>
    </row>
    <row r="5" spans="1:28" ht="30" customHeight="1" x14ac:dyDescent="0.3">
      <c r="A5" s="17" t="s">
        <v>2553</v>
      </c>
      <c r="B5" s="17" t="s">
        <v>2529</v>
      </c>
      <c r="C5" s="17" t="s">
        <v>2550</v>
      </c>
      <c r="D5" s="41" t="s">
        <v>82</v>
      </c>
      <c r="E5" s="42"/>
      <c r="F5" s="17"/>
      <c r="G5" s="42"/>
      <c r="H5" s="17"/>
      <c r="I5" s="42"/>
      <c r="J5" s="17"/>
      <c r="K5" s="42"/>
      <c r="L5" s="17"/>
      <c r="M5" s="42"/>
      <c r="N5" s="17"/>
      <c r="O5" s="42"/>
      <c r="P5" s="42"/>
      <c r="Q5" s="42"/>
      <c r="R5" s="42"/>
      <c r="S5" s="42"/>
      <c r="T5" s="42"/>
      <c r="U5" s="42"/>
      <c r="V5" s="42"/>
      <c r="W5" s="17" t="s">
        <v>2552</v>
      </c>
      <c r="X5" s="17" t="s">
        <v>2797</v>
      </c>
      <c r="Y5" s="2" t="s">
        <v>52</v>
      </c>
      <c r="Z5" s="2" t="s">
        <v>52</v>
      </c>
      <c r="AA5" s="43"/>
      <c r="AB5" s="2" t="s">
        <v>52</v>
      </c>
    </row>
    <row r="6" spans="1:28" ht="30" customHeight="1" x14ac:dyDescent="0.3">
      <c r="A6" s="17" t="s">
        <v>2535</v>
      </c>
      <c r="B6" s="17" t="s">
        <v>2529</v>
      </c>
      <c r="C6" s="17" t="s">
        <v>2530</v>
      </c>
      <c r="D6" s="41" t="s">
        <v>82</v>
      </c>
      <c r="E6" s="42"/>
      <c r="F6" s="17"/>
      <c r="G6" s="42"/>
      <c r="H6" s="17"/>
      <c r="I6" s="42"/>
      <c r="J6" s="17"/>
      <c r="K6" s="42"/>
      <c r="L6" s="17"/>
      <c r="M6" s="42"/>
      <c r="N6" s="17"/>
      <c r="O6" s="42"/>
      <c r="P6" s="42"/>
      <c r="Q6" s="42"/>
      <c r="R6" s="42"/>
      <c r="S6" s="42"/>
      <c r="T6" s="42"/>
      <c r="U6" s="42"/>
      <c r="V6" s="42"/>
      <c r="W6" s="17" t="s">
        <v>2534</v>
      </c>
      <c r="X6" s="17" t="s">
        <v>2797</v>
      </c>
      <c r="Y6" s="2" t="s">
        <v>52</v>
      </c>
      <c r="Z6" s="2" t="s">
        <v>52</v>
      </c>
      <c r="AA6" s="43"/>
      <c r="AB6" s="2" t="s">
        <v>52</v>
      </c>
    </row>
    <row r="7" spans="1:28" ht="30" customHeight="1" x14ac:dyDescent="0.3">
      <c r="A7" s="17" t="s">
        <v>2651</v>
      </c>
      <c r="B7" s="17" t="s">
        <v>2023</v>
      </c>
      <c r="C7" s="17" t="s">
        <v>2024</v>
      </c>
      <c r="D7" s="41" t="s">
        <v>82</v>
      </c>
      <c r="E7" s="42"/>
      <c r="F7" s="17"/>
      <c r="G7" s="42"/>
      <c r="H7" s="17"/>
      <c r="I7" s="42"/>
      <c r="J7" s="17"/>
      <c r="K7" s="42"/>
      <c r="L7" s="17"/>
      <c r="M7" s="42"/>
      <c r="N7" s="17"/>
      <c r="O7" s="42"/>
      <c r="P7" s="42"/>
      <c r="Q7" s="42"/>
      <c r="R7" s="42"/>
      <c r="S7" s="42"/>
      <c r="T7" s="42"/>
      <c r="U7" s="42"/>
      <c r="V7" s="42"/>
      <c r="W7" s="17" t="s">
        <v>2650</v>
      </c>
      <c r="X7" s="17" t="s">
        <v>2797</v>
      </c>
      <c r="Y7" s="2" t="s">
        <v>52</v>
      </c>
      <c r="Z7" s="2" t="s">
        <v>52</v>
      </c>
      <c r="AA7" s="43"/>
      <c r="AB7" s="2" t="s">
        <v>52</v>
      </c>
    </row>
    <row r="8" spans="1:28" ht="30" customHeight="1" x14ac:dyDescent="0.3">
      <c r="A8" s="17" t="s">
        <v>2701</v>
      </c>
      <c r="B8" s="17" t="s">
        <v>2691</v>
      </c>
      <c r="C8" s="17" t="s">
        <v>2692</v>
      </c>
      <c r="D8" s="41" t="s">
        <v>82</v>
      </c>
      <c r="E8" s="42"/>
      <c r="F8" s="17"/>
      <c r="G8" s="42"/>
      <c r="H8" s="17"/>
      <c r="I8" s="42"/>
      <c r="J8" s="17"/>
      <c r="K8" s="42"/>
      <c r="L8" s="17"/>
      <c r="M8" s="42"/>
      <c r="N8" s="17"/>
      <c r="O8" s="42"/>
      <c r="P8" s="42"/>
      <c r="Q8" s="42"/>
      <c r="R8" s="42"/>
      <c r="S8" s="42"/>
      <c r="T8" s="42"/>
      <c r="U8" s="42"/>
      <c r="V8" s="42"/>
      <c r="W8" s="17" t="s">
        <v>2700</v>
      </c>
      <c r="X8" s="17" t="s">
        <v>2797</v>
      </c>
      <c r="Y8" s="2" t="s">
        <v>52</v>
      </c>
      <c r="Z8" s="2" t="s">
        <v>52</v>
      </c>
      <c r="AA8" s="43"/>
      <c r="AB8" s="2" t="s">
        <v>52</v>
      </c>
    </row>
    <row r="9" spans="1:28" ht="30" customHeight="1" x14ac:dyDescent="0.3">
      <c r="A9" s="17" t="s">
        <v>2217</v>
      </c>
      <c r="B9" s="17" t="s">
        <v>749</v>
      </c>
      <c r="C9" s="17" t="s">
        <v>2215</v>
      </c>
      <c r="D9" s="41" t="s">
        <v>751</v>
      </c>
      <c r="E9" s="42"/>
      <c r="F9" s="17"/>
      <c r="G9" s="42"/>
      <c r="H9" s="17"/>
      <c r="I9" s="42"/>
      <c r="J9" s="17"/>
      <c r="K9" s="42"/>
      <c r="L9" s="17"/>
      <c r="M9" s="42"/>
      <c r="N9" s="17"/>
      <c r="O9" s="42"/>
      <c r="P9" s="42"/>
      <c r="Q9" s="42"/>
      <c r="R9" s="42"/>
      <c r="S9" s="42"/>
      <c r="T9" s="42"/>
      <c r="U9" s="42"/>
      <c r="V9" s="42"/>
      <c r="W9" s="17" t="s">
        <v>2216</v>
      </c>
      <c r="X9" s="17" t="s">
        <v>2798</v>
      </c>
      <c r="Y9" s="2" t="s">
        <v>52</v>
      </c>
      <c r="Z9" s="2" t="s">
        <v>52</v>
      </c>
      <c r="AA9" s="43"/>
      <c r="AB9" s="2" t="s">
        <v>52</v>
      </c>
    </row>
    <row r="10" spans="1:28" ht="30" customHeight="1" x14ac:dyDescent="0.3">
      <c r="A10" s="17" t="s">
        <v>753</v>
      </c>
      <c r="B10" s="17" t="s">
        <v>749</v>
      </c>
      <c r="C10" s="17" t="s">
        <v>750</v>
      </c>
      <c r="D10" s="41" t="s">
        <v>751</v>
      </c>
      <c r="E10" s="42"/>
      <c r="F10" s="17"/>
      <c r="G10" s="42"/>
      <c r="H10" s="17"/>
      <c r="I10" s="42"/>
      <c r="J10" s="17"/>
      <c r="K10" s="42"/>
      <c r="L10" s="17"/>
      <c r="M10" s="42"/>
      <c r="N10" s="17"/>
      <c r="O10" s="42"/>
      <c r="P10" s="42"/>
      <c r="Q10" s="42"/>
      <c r="R10" s="42"/>
      <c r="S10" s="42"/>
      <c r="T10" s="42"/>
      <c r="U10" s="42"/>
      <c r="V10" s="42"/>
      <c r="W10" s="17" t="s">
        <v>752</v>
      </c>
      <c r="X10" s="17" t="s">
        <v>52</v>
      </c>
      <c r="Y10" s="2" t="s">
        <v>52</v>
      </c>
      <c r="Z10" s="2" t="s">
        <v>52</v>
      </c>
      <c r="AA10" s="43"/>
      <c r="AB10" s="2" t="s">
        <v>52</v>
      </c>
    </row>
    <row r="11" spans="1:28" ht="30" customHeight="1" x14ac:dyDescent="0.3">
      <c r="A11" s="17" t="s">
        <v>2624</v>
      </c>
      <c r="B11" s="17" t="s">
        <v>2413</v>
      </c>
      <c r="C11" s="17" t="s">
        <v>2622</v>
      </c>
      <c r="D11" s="41" t="s">
        <v>70</v>
      </c>
      <c r="E11" s="42"/>
      <c r="F11" s="17"/>
      <c r="G11" s="42"/>
      <c r="H11" s="17"/>
      <c r="I11" s="42"/>
      <c r="J11" s="17"/>
      <c r="K11" s="42"/>
      <c r="L11" s="17"/>
      <c r="M11" s="42"/>
      <c r="N11" s="17"/>
      <c r="O11" s="42"/>
      <c r="P11" s="42"/>
      <c r="Q11" s="42"/>
      <c r="R11" s="42"/>
      <c r="S11" s="42"/>
      <c r="T11" s="42"/>
      <c r="U11" s="42"/>
      <c r="V11" s="42"/>
      <c r="W11" s="17" t="s">
        <v>2623</v>
      </c>
      <c r="X11" s="17" t="s">
        <v>52</v>
      </c>
      <c r="Y11" s="2" t="s">
        <v>52</v>
      </c>
      <c r="Z11" s="2" t="s">
        <v>52</v>
      </c>
      <c r="AA11" s="43"/>
      <c r="AB11" s="2" t="s">
        <v>52</v>
      </c>
    </row>
    <row r="12" spans="1:28" ht="30" customHeight="1" x14ac:dyDescent="0.3">
      <c r="A12" s="17" t="s">
        <v>2416</v>
      </c>
      <c r="B12" s="17" t="s">
        <v>2413</v>
      </c>
      <c r="C12" s="17" t="s">
        <v>2414</v>
      </c>
      <c r="D12" s="41" t="s">
        <v>70</v>
      </c>
      <c r="E12" s="42"/>
      <c r="F12" s="17"/>
      <c r="G12" s="42"/>
      <c r="H12" s="17"/>
      <c r="I12" s="42"/>
      <c r="J12" s="17"/>
      <c r="K12" s="42"/>
      <c r="L12" s="17"/>
      <c r="M12" s="42"/>
      <c r="N12" s="17"/>
      <c r="O12" s="42"/>
      <c r="P12" s="42"/>
      <c r="Q12" s="42"/>
      <c r="R12" s="42"/>
      <c r="S12" s="42"/>
      <c r="T12" s="42"/>
      <c r="U12" s="42"/>
      <c r="V12" s="42"/>
      <c r="W12" s="17" t="s">
        <v>2415</v>
      </c>
      <c r="X12" s="17" t="s">
        <v>52</v>
      </c>
      <c r="Y12" s="2" t="s">
        <v>52</v>
      </c>
      <c r="Z12" s="2" t="s">
        <v>52</v>
      </c>
      <c r="AA12" s="43"/>
      <c r="AB12" s="2" t="s">
        <v>52</v>
      </c>
    </row>
    <row r="13" spans="1:28" ht="30" customHeight="1" x14ac:dyDescent="0.3">
      <c r="A13" s="17" t="s">
        <v>1384</v>
      </c>
      <c r="B13" s="17" t="s">
        <v>1363</v>
      </c>
      <c r="C13" s="17" t="s">
        <v>1382</v>
      </c>
      <c r="D13" s="41" t="s">
        <v>70</v>
      </c>
      <c r="E13" s="42"/>
      <c r="F13" s="17"/>
      <c r="G13" s="42"/>
      <c r="H13" s="17"/>
      <c r="I13" s="42"/>
      <c r="J13" s="17"/>
      <c r="K13" s="42"/>
      <c r="L13" s="17"/>
      <c r="M13" s="42"/>
      <c r="N13" s="17"/>
      <c r="O13" s="42"/>
      <c r="P13" s="42"/>
      <c r="Q13" s="42"/>
      <c r="R13" s="42"/>
      <c r="S13" s="42"/>
      <c r="T13" s="42"/>
      <c r="U13" s="42"/>
      <c r="V13" s="42"/>
      <c r="W13" s="17" t="s">
        <v>1383</v>
      </c>
      <c r="X13" s="17" t="s">
        <v>52</v>
      </c>
      <c r="Y13" s="2" t="s">
        <v>52</v>
      </c>
      <c r="Z13" s="2" t="s">
        <v>52</v>
      </c>
      <c r="AA13" s="43"/>
      <c r="AB13" s="2" t="s">
        <v>52</v>
      </c>
    </row>
    <row r="14" spans="1:28" ht="30" customHeight="1" x14ac:dyDescent="0.3">
      <c r="A14" s="17" t="s">
        <v>1366</v>
      </c>
      <c r="B14" s="17" t="s">
        <v>1363</v>
      </c>
      <c r="C14" s="17" t="s">
        <v>1364</v>
      </c>
      <c r="D14" s="41" t="s">
        <v>70</v>
      </c>
      <c r="E14" s="42"/>
      <c r="F14" s="17"/>
      <c r="G14" s="42"/>
      <c r="H14" s="17"/>
      <c r="I14" s="42"/>
      <c r="J14" s="17"/>
      <c r="K14" s="42"/>
      <c r="L14" s="17"/>
      <c r="M14" s="42"/>
      <c r="N14" s="17"/>
      <c r="O14" s="42"/>
      <c r="P14" s="42"/>
      <c r="Q14" s="42"/>
      <c r="R14" s="42"/>
      <c r="S14" s="42"/>
      <c r="T14" s="42"/>
      <c r="U14" s="42"/>
      <c r="V14" s="42"/>
      <c r="W14" s="17" t="s">
        <v>1365</v>
      </c>
      <c r="X14" s="17" t="s">
        <v>52</v>
      </c>
      <c r="Y14" s="2" t="s">
        <v>52</v>
      </c>
      <c r="Z14" s="2" t="s">
        <v>52</v>
      </c>
      <c r="AA14" s="43"/>
      <c r="AB14" s="2" t="s">
        <v>52</v>
      </c>
    </row>
    <row r="15" spans="1:28" ht="30" customHeight="1" x14ac:dyDescent="0.3">
      <c r="A15" s="17" t="s">
        <v>2569</v>
      </c>
      <c r="B15" s="17" t="s">
        <v>1363</v>
      </c>
      <c r="C15" s="17" t="s">
        <v>2567</v>
      </c>
      <c r="D15" s="41" t="s">
        <v>70</v>
      </c>
      <c r="E15" s="42"/>
      <c r="F15" s="17"/>
      <c r="G15" s="42"/>
      <c r="H15" s="17"/>
      <c r="I15" s="42"/>
      <c r="J15" s="17"/>
      <c r="K15" s="42"/>
      <c r="L15" s="17"/>
      <c r="M15" s="42"/>
      <c r="N15" s="17"/>
      <c r="O15" s="42"/>
      <c r="P15" s="42"/>
      <c r="Q15" s="42"/>
      <c r="R15" s="42"/>
      <c r="S15" s="42"/>
      <c r="T15" s="42"/>
      <c r="U15" s="42"/>
      <c r="V15" s="42"/>
      <c r="W15" s="17" t="s">
        <v>2568</v>
      </c>
      <c r="X15" s="17" t="s">
        <v>52</v>
      </c>
      <c r="Y15" s="2" t="s">
        <v>52</v>
      </c>
      <c r="Z15" s="2" t="s">
        <v>52</v>
      </c>
      <c r="AA15" s="43"/>
      <c r="AB15" s="2" t="s">
        <v>52</v>
      </c>
    </row>
    <row r="16" spans="1:28" ht="30" customHeight="1" x14ac:dyDescent="0.3">
      <c r="A16" s="17" t="s">
        <v>2630</v>
      </c>
      <c r="B16" s="17" t="s">
        <v>1363</v>
      </c>
      <c r="C16" s="17" t="s">
        <v>2628</v>
      </c>
      <c r="D16" s="41" t="s">
        <v>70</v>
      </c>
      <c r="E16" s="42"/>
      <c r="F16" s="17"/>
      <c r="G16" s="42"/>
      <c r="H16" s="17"/>
      <c r="I16" s="42"/>
      <c r="J16" s="17"/>
      <c r="K16" s="42"/>
      <c r="L16" s="17"/>
      <c r="M16" s="42"/>
      <c r="N16" s="17"/>
      <c r="O16" s="42"/>
      <c r="P16" s="42"/>
      <c r="Q16" s="42"/>
      <c r="R16" s="42"/>
      <c r="S16" s="42"/>
      <c r="T16" s="42"/>
      <c r="U16" s="42"/>
      <c r="V16" s="42"/>
      <c r="W16" s="17" t="s">
        <v>2629</v>
      </c>
      <c r="X16" s="17" t="s">
        <v>52</v>
      </c>
      <c r="Y16" s="2" t="s">
        <v>52</v>
      </c>
      <c r="Z16" s="2" t="s">
        <v>52</v>
      </c>
      <c r="AA16" s="43"/>
      <c r="AB16" s="2" t="s">
        <v>52</v>
      </c>
    </row>
    <row r="17" spans="1:28" ht="30" customHeight="1" x14ac:dyDescent="0.3">
      <c r="A17" s="17" t="s">
        <v>2598</v>
      </c>
      <c r="B17" s="17" t="s">
        <v>1363</v>
      </c>
      <c r="C17" s="17" t="s">
        <v>2596</v>
      </c>
      <c r="D17" s="41" t="s">
        <v>70</v>
      </c>
      <c r="E17" s="42"/>
      <c r="F17" s="17"/>
      <c r="G17" s="42"/>
      <c r="H17" s="17"/>
      <c r="I17" s="42"/>
      <c r="J17" s="17"/>
      <c r="K17" s="42"/>
      <c r="L17" s="17"/>
      <c r="M17" s="42"/>
      <c r="N17" s="17"/>
      <c r="O17" s="42"/>
      <c r="P17" s="42"/>
      <c r="Q17" s="42"/>
      <c r="R17" s="42"/>
      <c r="S17" s="42"/>
      <c r="T17" s="42"/>
      <c r="U17" s="42"/>
      <c r="V17" s="42"/>
      <c r="W17" s="17" t="s">
        <v>2597</v>
      </c>
      <c r="X17" s="17" t="s">
        <v>52</v>
      </c>
      <c r="Y17" s="2" t="s">
        <v>52</v>
      </c>
      <c r="Z17" s="2" t="s">
        <v>52</v>
      </c>
      <c r="AA17" s="43"/>
      <c r="AB17" s="2" t="s">
        <v>52</v>
      </c>
    </row>
    <row r="18" spans="1:28" ht="30" customHeight="1" x14ac:dyDescent="0.3">
      <c r="A18" s="17" t="s">
        <v>899</v>
      </c>
      <c r="B18" s="17" t="s">
        <v>895</v>
      </c>
      <c r="C18" s="17" t="s">
        <v>896</v>
      </c>
      <c r="D18" s="41" t="s">
        <v>897</v>
      </c>
      <c r="E18" s="42"/>
      <c r="F18" s="17"/>
      <c r="G18" s="42"/>
      <c r="H18" s="17"/>
      <c r="I18" s="42"/>
      <c r="J18" s="17"/>
      <c r="K18" s="42"/>
      <c r="L18" s="17"/>
      <c r="M18" s="42"/>
      <c r="N18" s="17"/>
      <c r="O18" s="42"/>
      <c r="P18" s="42"/>
      <c r="Q18" s="42"/>
      <c r="R18" s="42"/>
      <c r="S18" s="42"/>
      <c r="T18" s="42"/>
      <c r="U18" s="42"/>
      <c r="V18" s="42"/>
      <c r="W18" s="17" t="s">
        <v>898</v>
      </c>
      <c r="X18" s="17" t="s">
        <v>2799</v>
      </c>
      <c r="Y18" s="2" t="s">
        <v>52</v>
      </c>
      <c r="Z18" s="2" t="s">
        <v>52</v>
      </c>
      <c r="AA18" s="43"/>
      <c r="AB18" s="2" t="s">
        <v>52</v>
      </c>
    </row>
    <row r="19" spans="1:28" ht="30" customHeight="1" x14ac:dyDescent="0.3">
      <c r="A19" s="17" t="s">
        <v>903</v>
      </c>
      <c r="B19" s="17" t="s">
        <v>895</v>
      </c>
      <c r="C19" s="17" t="s">
        <v>901</v>
      </c>
      <c r="D19" s="41" t="s">
        <v>897</v>
      </c>
      <c r="E19" s="42"/>
      <c r="F19" s="17"/>
      <c r="G19" s="42"/>
      <c r="H19" s="17"/>
      <c r="I19" s="42"/>
      <c r="J19" s="17"/>
      <c r="K19" s="42"/>
      <c r="L19" s="17"/>
      <c r="M19" s="42"/>
      <c r="N19" s="17"/>
      <c r="O19" s="42"/>
      <c r="P19" s="42"/>
      <c r="Q19" s="42"/>
      <c r="R19" s="42"/>
      <c r="S19" s="42"/>
      <c r="T19" s="42"/>
      <c r="U19" s="42"/>
      <c r="V19" s="42"/>
      <c r="W19" s="17" t="s">
        <v>902</v>
      </c>
      <c r="X19" s="17" t="s">
        <v>2799</v>
      </c>
      <c r="Y19" s="2" t="s">
        <v>52</v>
      </c>
      <c r="Z19" s="2" t="s">
        <v>52</v>
      </c>
      <c r="AA19" s="43"/>
      <c r="AB19" s="2" t="s">
        <v>52</v>
      </c>
    </row>
    <row r="20" spans="1:28" ht="30" customHeight="1" x14ac:dyDescent="0.3">
      <c r="A20" s="17" t="s">
        <v>907</v>
      </c>
      <c r="B20" s="17" t="s">
        <v>895</v>
      </c>
      <c r="C20" s="17" t="s">
        <v>905</v>
      </c>
      <c r="D20" s="41" t="s">
        <v>897</v>
      </c>
      <c r="E20" s="42"/>
      <c r="F20" s="17"/>
      <c r="G20" s="42"/>
      <c r="H20" s="17"/>
      <c r="I20" s="42"/>
      <c r="J20" s="17"/>
      <c r="K20" s="42"/>
      <c r="L20" s="17"/>
      <c r="M20" s="42"/>
      <c r="N20" s="17"/>
      <c r="O20" s="42"/>
      <c r="P20" s="42"/>
      <c r="Q20" s="42"/>
      <c r="R20" s="42"/>
      <c r="S20" s="42"/>
      <c r="T20" s="42"/>
      <c r="U20" s="42"/>
      <c r="V20" s="42"/>
      <c r="W20" s="17" t="s">
        <v>906</v>
      </c>
      <c r="X20" s="17" t="s">
        <v>2799</v>
      </c>
      <c r="Y20" s="2" t="s">
        <v>52</v>
      </c>
      <c r="Z20" s="2" t="s">
        <v>52</v>
      </c>
      <c r="AA20" s="43"/>
      <c r="AB20" s="2" t="s">
        <v>52</v>
      </c>
    </row>
    <row r="21" spans="1:28" ht="30" customHeight="1" x14ac:dyDescent="0.3">
      <c r="A21" s="17" t="s">
        <v>2540</v>
      </c>
      <c r="B21" s="17" t="s">
        <v>2537</v>
      </c>
      <c r="C21" s="17" t="s">
        <v>2538</v>
      </c>
      <c r="D21" s="41" t="s">
        <v>1190</v>
      </c>
      <c r="E21" s="42"/>
      <c r="F21" s="17"/>
      <c r="G21" s="42"/>
      <c r="H21" s="17"/>
      <c r="I21" s="42"/>
      <c r="J21" s="17"/>
      <c r="K21" s="42"/>
      <c r="L21" s="17"/>
      <c r="M21" s="42"/>
      <c r="N21" s="17"/>
      <c r="O21" s="42"/>
      <c r="P21" s="42"/>
      <c r="Q21" s="42"/>
      <c r="R21" s="42"/>
      <c r="S21" s="42"/>
      <c r="T21" s="42"/>
      <c r="U21" s="42"/>
      <c r="V21" s="42"/>
      <c r="W21" s="17" t="s">
        <v>2539</v>
      </c>
      <c r="X21" s="17" t="s">
        <v>52</v>
      </c>
      <c r="Y21" s="2" t="s">
        <v>52</v>
      </c>
      <c r="Z21" s="2" t="s">
        <v>52</v>
      </c>
      <c r="AA21" s="43"/>
      <c r="AB21" s="2" t="s">
        <v>52</v>
      </c>
    </row>
    <row r="22" spans="1:28" ht="30" customHeight="1" x14ac:dyDescent="0.3">
      <c r="A22" s="17" t="s">
        <v>2656</v>
      </c>
      <c r="B22" s="17" t="s">
        <v>2653</v>
      </c>
      <c r="C22" s="17" t="s">
        <v>2654</v>
      </c>
      <c r="D22" s="41" t="s">
        <v>1190</v>
      </c>
      <c r="E22" s="42"/>
      <c r="F22" s="17"/>
      <c r="G22" s="42"/>
      <c r="H22" s="17"/>
      <c r="I22" s="42"/>
      <c r="J22" s="17"/>
      <c r="K22" s="42"/>
      <c r="L22" s="17"/>
      <c r="M22" s="42"/>
      <c r="N22" s="17"/>
      <c r="O22" s="42"/>
      <c r="P22" s="42"/>
      <c r="Q22" s="42"/>
      <c r="R22" s="42"/>
      <c r="S22" s="42"/>
      <c r="T22" s="42"/>
      <c r="U22" s="42"/>
      <c r="V22" s="42"/>
      <c r="W22" s="17" t="s">
        <v>2655</v>
      </c>
      <c r="X22" s="17" t="s">
        <v>52</v>
      </c>
      <c r="Y22" s="2" t="s">
        <v>52</v>
      </c>
      <c r="Z22" s="2" t="s">
        <v>52</v>
      </c>
      <c r="AA22" s="43"/>
      <c r="AB22" s="2" t="s">
        <v>52</v>
      </c>
    </row>
    <row r="23" spans="1:28" ht="30" customHeight="1" x14ac:dyDescent="0.3">
      <c r="A23" s="17" t="s">
        <v>2504</v>
      </c>
      <c r="B23" s="17" t="s">
        <v>2502</v>
      </c>
      <c r="C23" s="17" t="s">
        <v>52</v>
      </c>
      <c r="D23" s="41" t="s">
        <v>897</v>
      </c>
      <c r="E23" s="42"/>
      <c r="F23" s="17"/>
      <c r="G23" s="42"/>
      <c r="H23" s="17"/>
      <c r="I23" s="42"/>
      <c r="J23" s="17"/>
      <c r="K23" s="42"/>
      <c r="L23" s="17"/>
      <c r="M23" s="42"/>
      <c r="N23" s="17"/>
      <c r="O23" s="42"/>
      <c r="P23" s="42"/>
      <c r="Q23" s="42"/>
      <c r="R23" s="42"/>
      <c r="S23" s="42"/>
      <c r="T23" s="42"/>
      <c r="U23" s="42"/>
      <c r="V23" s="42"/>
      <c r="W23" s="17" t="s">
        <v>2503</v>
      </c>
      <c r="X23" s="17" t="s">
        <v>52</v>
      </c>
      <c r="Y23" s="2" t="s">
        <v>52</v>
      </c>
      <c r="Z23" s="2" t="s">
        <v>52</v>
      </c>
      <c r="AA23" s="43"/>
      <c r="AB23" s="2" t="s">
        <v>52</v>
      </c>
    </row>
    <row r="24" spans="1:28" ht="30" customHeight="1" x14ac:dyDescent="0.3">
      <c r="A24" s="17" t="s">
        <v>2010</v>
      </c>
      <c r="B24" s="17" t="s">
        <v>2007</v>
      </c>
      <c r="C24" s="17" t="s">
        <v>2008</v>
      </c>
      <c r="D24" s="41" t="s">
        <v>82</v>
      </c>
      <c r="E24" s="42"/>
      <c r="F24" s="17"/>
      <c r="G24" s="42"/>
      <c r="H24" s="17"/>
      <c r="I24" s="42"/>
      <c r="J24" s="17"/>
      <c r="K24" s="42"/>
      <c r="L24" s="17"/>
      <c r="M24" s="42"/>
      <c r="N24" s="17"/>
      <c r="O24" s="42"/>
      <c r="P24" s="42"/>
      <c r="Q24" s="42"/>
      <c r="R24" s="42"/>
      <c r="S24" s="42"/>
      <c r="T24" s="42"/>
      <c r="U24" s="42"/>
      <c r="V24" s="42"/>
      <c r="W24" s="17" t="s">
        <v>2009</v>
      </c>
      <c r="X24" s="17" t="s">
        <v>52</v>
      </c>
      <c r="Y24" s="2" t="s">
        <v>52</v>
      </c>
      <c r="Z24" s="2" t="s">
        <v>52</v>
      </c>
      <c r="AA24" s="43"/>
      <c r="AB24" s="2" t="s">
        <v>52</v>
      </c>
    </row>
    <row r="25" spans="1:28" ht="30" customHeight="1" x14ac:dyDescent="0.3">
      <c r="A25" s="17" t="s">
        <v>1069</v>
      </c>
      <c r="B25" s="17" t="s">
        <v>1066</v>
      </c>
      <c r="C25" s="17" t="s">
        <v>1067</v>
      </c>
      <c r="D25" s="41" t="s">
        <v>70</v>
      </c>
      <c r="E25" s="42"/>
      <c r="F25" s="17"/>
      <c r="G25" s="42"/>
      <c r="H25" s="17"/>
      <c r="I25" s="42"/>
      <c r="J25" s="17"/>
      <c r="K25" s="42"/>
      <c r="L25" s="17"/>
      <c r="M25" s="42"/>
      <c r="N25" s="17"/>
      <c r="O25" s="42"/>
      <c r="P25" s="42"/>
      <c r="Q25" s="42"/>
      <c r="R25" s="42"/>
      <c r="S25" s="42"/>
      <c r="T25" s="42"/>
      <c r="U25" s="42"/>
      <c r="V25" s="42"/>
      <c r="W25" s="17" t="s">
        <v>1068</v>
      </c>
      <c r="X25" s="17" t="s">
        <v>52</v>
      </c>
      <c r="Y25" s="2" t="s">
        <v>52</v>
      </c>
      <c r="Z25" s="2" t="s">
        <v>52</v>
      </c>
      <c r="AA25" s="43"/>
      <c r="AB25" s="2" t="s">
        <v>52</v>
      </c>
    </row>
    <row r="26" spans="1:28" ht="30" customHeight="1" x14ac:dyDescent="0.3">
      <c r="A26" s="17" t="s">
        <v>1575</v>
      </c>
      <c r="B26" s="17" t="s">
        <v>1572</v>
      </c>
      <c r="C26" s="17" t="s">
        <v>1573</v>
      </c>
      <c r="D26" s="41" t="s">
        <v>897</v>
      </c>
      <c r="E26" s="42"/>
      <c r="F26" s="17"/>
      <c r="G26" s="42"/>
      <c r="H26" s="17"/>
      <c r="I26" s="42"/>
      <c r="J26" s="17"/>
      <c r="K26" s="42"/>
      <c r="L26" s="17"/>
      <c r="M26" s="42"/>
      <c r="N26" s="17"/>
      <c r="O26" s="42"/>
      <c r="P26" s="42"/>
      <c r="Q26" s="42"/>
      <c r="R26" s="42"/>
      <c r="S26" s="42"/>
      <c r="T26" s="42"/>
      <c r="U26" s="42"/>
      <c r="V26" s="42"/>
      <c r="W26" s="17" t="s">
        <v>1574</v>
      </c>
      <c r="X26" s="17" t="s">
        <v>52</v>
      </c>
      <c r="Y26" s="2" t="s">
        <v>52</v>
      </c>
      <c r="Z26" s="2" t="s">
        <v>52</v>
      </c>
      <c r="AA26" s="43"/>
      <c r="AB26" s="2" t="s">
        <v>52</v>
      </c>
    </row>
    <row r="27" spans="1:28" ht="30" customHeight="1" x14ac:dyDescent="0.3">
      <c r="A27" s="17" t="s">
        <v>1570</v>
      </c>
      <c r="B27" s="17" t="s">
        <v>1567</v>
      </c>
      <c r="C27" s="17" t="s">
        <v>1568</v>
      </c>
      <c r="D27" s="41" t="s">
        <v>897</v>
      </c>
      <c r="E27" s="42"/>
      <c r="F27" s="17"/>
      <c r="G27" s="42"/>
      <c r="H27" s="17"/>
      <c r="I27" s="42"/>
      <c r="J27" s="17"/>
      <c r="K27" s="42"/>
      <c r="L27" s="17"/>
      <c r="M27" s="42"/>
      <c r="N27" s="17"/>
      <c r="O27" s="42"/>
      <c r="P27" s="42"/>
      <c r="Q27" s="42"/>
      <c r="R27" s="42"/>
      <c r="S27" s="42"/>
      <c r="T27" s="42"/>
      <c r="U27" s="42"/>
      <c r="V27" s="42"/>
      <c r="W27" s="17" t="s">
        <v>1569</v>
      </c>
      <c r="X27" s="17" t="s">
        <v>52</v>
      </c>
      <c r="Y27" s="2" t="s">
        <v>52</v>
      </c>
      <c r="Z27" s="2" t="s">
        <v>52</v>
      </c>
      <c r="AA27" s="43"/>
      <c r="AB27" s="2" t="s">
        <v>52</v>
      </c>
    </row>
    <row r="28" spans="1:28" ht="30" customHeight="1" x14ac:dyDescent="0.3">
      <c r="A28" s="17" t="s">
        <v>2643</v>
      </c>
      <c r="B28" s="17" t="s">
        <v>2640</v>
      </c>
      <c r="C28" s="17" t="s">
        <v>2641</v>
      </c>
      <c r="D28" s="41" t="s">
        <v>897</v>
      </c>
      <c r="E28" s="42"/>
      <c r="F28" s="17"/>
      <c r="G28" s="42"/>
      <c r="H28" s="17"/>
      <c r="I28" s="42"/>
      <c r="J28" s="17"/>
      <c r="K28" s="42"/>
      <c r="L28" s="17"/>
      <c r="M28" s="42"/>
      <c r="N28" s="17"/>
      <c r="O28" s="42"/>
      <c r="P28" s="42"/>
      <c r="Q28" s="42"/>
      <c r="R28" s="42"/>
      <c r="S28" s="42"/>
      <c r="T28" s="42"/>
      <c r="U28" s="42"/>
      <c r="V28" s="42"/>
      <c r="W28" s="17" t="s">
        <v>2642</v>
      </c>
      <c r="X28" s="17" t="s">
        <v>52</v>
      </c>
      <c r="Y28" s="2" t="s">
        <v>52</v>
      </c>
      <c r="Z28" s="2" t="s">
        <v>52</v>
      </c>
      <c r="AA28" s="43"/>
      <c r="AB28" s="2" t="s">
        <v>52</v>
      </c>
    </row>
    <row r="29" spans="1:28" ht="30" customHeight="1" x14ac:dyDescent="0.3">
      <c r="A29" s="17" t="s">
        <v>2357</v>
      </c>
      <c r="B29" s="17" t="s">
        <v>2354</v>
      </c>
      <c r="C29" s="17" t="s">
        <v>2355</v>
      </c>
      <c r="D29" s="41" t="s">
        <v>897</v>
      </c>
      <c r="E29" s="42"/>
      <c r="F29" s="17"/>
      <c r="G29" s="42"/>
      <c r="H29" s="17"/>
      <c r="I29" s="42"/>
      <c r="J29" s="17"/>
      <c r="K29" s="42"/>
      <c r="L29" s="17"/>
      <c r="M29" s="42"/>
      <c r="N29" s="17"/>
      <c r="O29" s="42"/>
      <c r="P29" s="42"/>
      <c r="Q29" s="42"/>
      <c r="R29" s="42"/>
      <c r="S29" s="42"/>
      <c r="T29" s="42"/>
      <c r="U29" s="42"/>
      <c r="V29" s="42"/>
      <c r="W29" s="17" t="s">
        <v>2356</v>
      </c>
      <c r="X29" s="17" t="s">
        <v>52</v>
      </c>
      <c r="Y29" s="2" t="s">
        <v>52</v>
      </c>
      <c r="Z29" s="2" t="s">
        <v>52</v>
      </c>
      <c r="AA29" s="43"/>
      <c r="AB29" s="2" t="s">
        <v>52</v>
      </c>
    </row>
    <row r="30" spans="1:28" ht="30" customHeight="1" x14ac:dyDescent="0.3">
      <c r="A30" s="17" t="s">
        <v>2292</v>
      </c>
      <c r="B30" s="17" t="s">
        <v>2289</v>
      </c>
      <c r="C30" s="17" t="s">
        <v>2290</v>
      </c>
      <c r="D30" s="41" t="s">
        <v>897</v>
      </c>
      <c r="E30" s="42"/>
      <c r="F30" s="17"/>
      <c r="G30" s="42"/>
      <c r="H30" s="17"/>
      <c r="I30" s="42"/>
      <c r="J30" s="17"/>
      <c r="K30" s="42"/>
      <c r="L30" s="17"/>
      <c r="M30" s="42"/>
      <c r="N30" s="17"/>
      <c r="O30" s="42"/>
      <c r="P30" s="42"/>
      <c r="Q30" s="42"/>
      <c r="R30" s="42"/>
      <c r="S30" s="42"/>
      <c r="T30" s="42"/>
      <c r="U30" s="42"/>
      <c r="V30" s="42"/>
      <c r="W30" s="17" t="s">
        <v>2291</v>
      </c>
      <c r="X30" s="17" t="s">
        <v>52</v>
      </c>
      <c r="Y30" s="2" t="s">
        <v>52</v>
      </c>
      <c r="Z30" s="2" t="s">
        <v>52</v>
      </c>
      <c r="AA30" s="43"/>
      <c r="AB30" s="2" t="s">
        <v>52</v>
      </c>
    </row>
    <row r="31" spans="1:28" ht="30" customHeight="1" x14ac:dyDescent="0.3">
      <c r="A31" s="17" t="s">
        <v>2426</v>
      </c>
      <c r="B31" s="17" t="s">
        <v>2289</v>
      </c>
      <c r="C31" s="17" t="s">
        <v>2424</v>
      </c>
      <c r="D31" s="41" t="s">
        <v>897</v>
      </c>
      <c r="E31" s="42"/>
      <c r="F31" s="17"/>
      <c r="G31" s="42"/>
      <c r="H31" s="17"/>
      <c r="I31" s="42"/>
      <c r="J31" s="17"/>
      <c r="K31" s="42"/>
      <c r="L31" s="17"/>
      <c r="M31" s="42"/>
      <c r="N31" s="17"/>
      <c r="O31" s="42"/>
      <c r="P31" s="42"/>
      <c r="Q31" s="42"/>
      <c r="R31" s="42"/>
      <c r="S31" s="42"/>
      <c r="T31" s="42"/>
      <c r="U31" s="42"/>
      <c r="V31" s="42"/>
      <c r="W31" s="17" t="s">
        <v>2425</v>
      </c>
      <c r="X31" s="17" t="s">
        <v>52</v>
      </c>
      <c r="Y31" s="2" t="s">
        <v>52</v>
      </c>
      <c r="Z31" s="2" t="s">
        <v>52</v>
      </c>
      <c r="AA31" s="43"/>
      <c r="AB31" s="2" t="s">
        <v>52</v>
      </c>
    </row>
    <row r="32" spans="1:28" ht="30" customHeight="1" x14ac:dyDescent="0.3">
      <c r="A32" s="17" t="s">
        <v>2317</v>
      </c>
      <c r="B32" s="17" t="s">
        <v>2289</v>
      </c>
      <c r="C32" s="17" t="s">
        <v>2315</v>
      </c>
      <c r="D32" s="41" t="s">
        <v>897</v>
      </c>
      <c r="E32" s="42"/>
      <c r="F32" s="17"/>
      <c r="G32" s="42"/>
      <c r="H32" s="17"/>
      <c r="I32" s="42"/>
      <c r="J32" s="17"/>
      <c r="K32" s="42"/>
      <c r="L32" s="17"/>
      <c r="M32" s="42"/>
      <c r="N32" s="17"/>
      <c r="O32" s="42"/>
      <c r="P32" s="42"/>
      <c r="Q32" s="42"/>
      <c r="R32" s="42"/>
      <c r="S32" s="42"/>
      <c r="T32" s="42"/>
      <c r="U32" s="42"/>
      <c r="V32" s="42"/>
      <c r="W32" s="17" t="s">
        <v>2316</v>
      </c>
      <c r="X32" s="17" t="s">
        <v>52</v>
      </c>
      <c r="Y32" s="2" t="s">
        <v>52</v>
      </c>
      <c r="Z32" s="2" t="s">
        <v>52</v>
      </c>
      <c r="AA32" s="43"/>
      <c r="AB32" s="2" t="s">
        <v>52</v>
      </c>
    </row>
    <row r="33" spans="1:28" ht="30" customHeight="1" x14ac:dyDescent="0.3">
      <c r="A33" s="17" t="s">
        <v>1641</v>
      </c>
      <c r="B33" s="17" t="s">
        <v>1638</v>
      </c>
      <c r="C33" s="17" t="s">
        <v>1639</v>
      </c>
      <c r="D33" s="41" t="s">
        <v>897</v>
      </c>
      <c r="E33" s="42"/>
      <c r="F33" s="17"/>
      <c r="G33" s="42"/>
      <c r="H33" s="17"/>
      <c r="I33" s="42"/>
      <c r="J33" s="17"/>
      <c r="K33" s="42"/>
      <c r="L33" s="17"/>
      <c r="M33" s="42"/>
      <c r="N33" s="17"/>
      <c r="O33" s="42"/>
      <c r="P33" s="42"/>
      <c r="Q33" s="42"/>
      <c r="R33" s="42"/>
      <c r="S33" s="42"/>
      <c r="T33" s="42"/>
      <c r="U33" s="42"/>
      <c r="V33" s="42"/>
      <c r="W33" s="17" t="s">
        <v>1640</v>
      </c>
      <c r="X33" s="17" t="s">
        <v>52</v>
      </c>
      <c r="Y33" s="2" t="s">
        <v>52</v>
      </c>
      <c r="Z33" s="2" t="s">
        <v>52</v>
      </c>
      <c r="AA33" s="43"/>
      <c r="AB33" s="2" t="s">
        <v>52</v>
      </c>
    </row>
    <row r="34" spans="1:28" ht="30" customHeight="1" x14ac:dyDescent="0.3">
      <c r="A34" s="17" t="s">
        <v>2411</v>
      </c>
      <c r="B34" s="17" t="s">
        <v>2407</v>
      </c>
      <c r="C34" s="17" t="s">
        <v>2408</v>
      </c>
      <c r="D34" s="41" t="s">
        <v>2409</v>
      </c>
      <c r="E34" s="42"/>
      <c r="F34" s="17"/>
      <c r="G34" s="42"/>
      <c r="H34" s="17"/>
      <c r="I34" s="42"/>
      <c r="J34" s="17"/>
      <c r="K34" s="42"/>
      <c r="L34" s="17"/>
      <c r="M34" s="42"/>
      <c r="N34" s="17"/>
      <c r="O34" s="42"/>
      <c r="P34" s="42"/>
      <c r="Q34" s="42"/>
      <c r="R34" s="42"/>
      <c r="S34" s="42"/>
      <c r="T34" s="42"/>
      <c r="U34" s="42"/>
      <c r="V34" s="42"/>
      <c r="W34" s="17" t="s">
        <v>2410</v>
      </c>
      <c r="X34" s="17" t="s">
        <v>52</v>
      </c>
      <c r="Y34" s="2" t="s">
        <v>52</v>
      </c>
      <c r="Z34" s="2" t="s">
        <v>52</v>
      </c>
      <c r="AA34" s="43"/>
      <c r="AB34" s="2" t="s">
        <v>52</v>
      </c>
    </row>
    <row r="35" spans="1:28" ht="30" customHeight="1" x14ac:dyDescent="0.3">
      <c r="A35" s="17" t="s">
        <v>1672</v>
      </c>
      <c r="B35" s="17" t="s">
        <v>1669</v>
      </c>
      <c r="C35" s="17" t="s">
        <v>1670</v>
      </c>
      <c r="D35" s="41" t="s">
        <v>897</v>
      </c>
      <c r="E35" s="42"/>
      <c r="F35" s="17"/>
      <c r="G35" s="42"/>
      <c r="H35" s="17"/>
      <c r="I35" s="42"/>
      <c r="J35" s="17"/>
      <c r="K35" s="42"/>
      <c r="L35" s="17"/>
      <c r="M35" s="42"/>
      <c r="N35" s="17"/>
      <c r="O35" s="42"/>
      <c r="P35" s="42"/>
      <c r="Q35" s="42"/>
      <c r="R35" s="42"/>
      <c r="S35" s="42"/>
      <c r="T35" s="42"/>
      <c r="U35" s="42"/>
      <c r="V35" s="42"/>
      <c r="W35" s="17" t="s">
        <v>1671</v>
      </c>
      <c r="X35" s="17" t="s">
        <v>52</v>
      </c>
      <c r="Y35" s="2" t="s">
        <v>52</v>
      </c>
      <c r="Z35" s="2" t="s">
        <v>52</v>
      </c>
      <c r="AA35" s="43"/>
      <c r="AB35" s="2" t="s">
        <v>52</v>
      </c>
    </row>
    <row r="36" spans="1:28" ht="30" customHeight="1" x14ac:dyDescent="0.3">
      <c r="A36" s="17" t="s">
        <v>2261</v>
      </c>
      <c r="B36" s="17" t="s">
        <v>755</v>
      </c>
      <c r="C36" s="17" t="s">
        <v>2259</v>
      </c>
      <c r="D36" s="41" t="s">
        <v>897</v>
      </c>
      <c r="E36" s="42"/>
      <c r="F36" s="17"/>
      <c r="G36" s="42"/>
      <c r="H36" s="17"/>
      <c r="I36" s="42"/>
      <c r="J36" s="17"/>
      <c r="K36" s="42"/>
      <c r="L36" s="17"/>
      <c r="M36" s="42"/>
      <c r="N36" s="17"/>
      <c r="O36" s="42"/>
      <c r="P36" s="42"/>
      <c r="Q36" s="42"/>
      <c r="R36" s="42"/>
      <c r="S36" s="42"/>
      <c r="T36" s="42"/>
      <c r="U36" s="42"/>
      <c r="V36" s="42"/>
      <c r="W36" s="17" t="s">
        <v>2260</v>
      </c>
      <c r="X36" s="17" t="s">
        <v>2798</v>
      </c>
      <c r="Y36" s="2" t="s">
        <v>52</v>
      </c>
      <c r="Z36" s="2" t="s">
        <v>52</v>
      </c>
      <c r="AA36" s="43"/>
      <c r="AB36" s="2" t="s">
        <v>52</v>
      </c>
    </row>
    <row r="37" spans="1:28" ht="30" customHeight="1" x14ac:dyDescent="0.3">
      <c r="A37" s="17" t="s">
        <v>759</v>
      </c>
      <c r="B37" s="17" t="s">
        <v>755</v>
      </c>
      <c r="C37" s="17" t="s">
        <v>756</v>
      </c>
      <c r="D37" s="41" t="s">
        <v>757</v>
      </c>
      <c r="E37" s="42"/>
      <c r="F37" s="17"/>
      <c r="G37" s="42"/>
      <c r="H37" s="17"/>
      <c r="I37" s="42"/>
      <c r="J37" s="17"/>
      <c r="K37" s="42"/>
      <c r="L37" s="17"/>
      <c r="M37" s="42"/>
      <c r="N37" s="17"/>
      <c r="O37" s="42"/>
      <c r="P37" s="42"/>
      <c r="Q37" s="42"/>
      <c r="R37" s="42"/>
      <c r="S37" s="42"/>
      <c r="T37" s="42"/>
      <c r="U37" s="42"/>
      <c r="V37" s="42"/>
      <c r="W37" s="17" t="s">
        <v>758</v>
      </c>
      <c r="X37" s="17" t="s">
        <v>52</v>
      </c>
      <c r="Y37" s="2" t="s">
        <v>52</v>
      </c>
      <c r="Z37" s="2" t="s">
        <v>52</v>
      </c>
      <c r="AA37" s="43"/>
      <c r="AB37" s="2" t="s">
        <v>52</v>
      </c>
    </row>
    <row r="38" spans="1:28" ht="30" customHeight="1" x14ac:dyDescent="0.3">
      <c r="A38" s="17" t="s">
        <v>2213</v>
      </c>
      <c r="B38" s="17" t="s">
        <v>2210</v>
      </c>
      <c r="C38" s="17" t="s">
        <v>2211</v>
      </c>
      <c r="D38" s="41" t="s">
        <v>897</v>
      </c>
      <c r="E38" s="42"/>
      <c r="F38" s="17"/>
      <c r="G38" s="42"/>
      <c r="H38" s="17"/>
      <c r="I38" s="42"/>
      <c r="J38" s="17"/>
      <c r="K38" s="42"/>
      <c r="L38" s="17"/>
      <c r="M38" s="42"/>
      <c r="N38" s="17"/>
      <c r="O38" s="42"/>
      <c r="P38" s="42"/>
      <c r="Q38" s="42"/>
      <c r="R38" s="42"/>
      <c r="S38" s="42"/>
      <c r="T38" s="42"/>
      <c r="U38" s="42"/>
      <c r="V38" s="42"/>
      <c r="W38" s="17" t="s">
        <v>2212</v>
      </c>
      <c r="X38" s="17" t="s">
        <v>52</v>
      </c>
      <c r="Y38" s="2" t="s">
        <v>52</v>
      </c>
      <c r="Z38" s="2" t="s">
        <v>52</v>
      </c>
      <c r="AA38" s="43"/>
      <c r="AB38" s="2" t="s">
        <v>52</v>
      </c>
    </row>
    <row r="39" spans="1:28" ht="30" customHeight="1" x14ac:dyDescent="0.3">
      <c r="A39" s="17" t="s">
        <v>113</v>
      </c>
      <c r="B39" s="17" t="s">
        <v>110</v>
      </c>
      <c r="C39" s="17" t="s">
        <v>111</v>
      </c>
      <c r="D39" s="41" t="s">
        <v>70</v>
      </c>
      <c r="E39" s="42"/>
      <c r="F39" s="17"/>
      <c r="G39" s="42"/>
      <c r="H39" s="17"/>
      <c r="I39" s="42"/>
      <c r="J39" s="17"/>
      <c r="K39" s="42"/>
      <c r="L39" s="17"/>
      <c r="M39" s="42"/>
      <c r="N39" s="17"/>
      <c r="O39" s="42"/>
      <c r="P39" s="42"/>
      <c r="Q39" s="42"/>
      <c r="R39" s="42"/>
      <c r="S39" s="42"/>
      <c r="T39" s="42"/>
      <c r="U39" s="42"/>
      <c r="V39" s="42"/>
      <c r="W39" s="17" t="s">
        <v>112</v>
      </c>
      <c r="X39" s="17" t="s">
        <v>52</v>
      </c>
      <c r="Y39" s="2" t="s">
        <v>52</v>
      </c>
      <c r="Z39" s="2" t="s">
        <v>52</v>
      </c>
      <c r="AA39" s="43"/>
      <c r="AB39" s="2" t="s">
        <v>52</v>
      </c>
    </row>
    <row r="40" spans="1:28" ht="30" customHeight="1" x14ac:dyDescent="0.3">
      <c r="A40" s="17" t="s">
        <v>103</v>
      </c>
      <c r="B40" s="17" t="s">
        <v>100</v>
      </c>
      <c r="C40" s="17" t="s">
        <v>101</v>
      </c>
      <c r="D40" s="41" t="s">
        <v>70</v>
      </c>
      <c r="E40" s="42"/>
      <c r="F40" s="17"/>
      <c r="G40" s="42"/>
      <c r="H40" s="17"/>
      <c r="I40" s="42"/>
      <c r="J40" s="17"/>
      <c r="K40" s="42"/>
      <c r="L40" s="17"/>
      <c r="M40" s="42"/>
      <c r="N40" s="17"/>
      <c r="O40" s="42"/>
      <c r="P40" s="42"/>
      <c r="Q40" s="42"/>
      <c r="R40" s="42"/>
      <c r="S40" s="42"/>
      <c r="T40" s="42"/>
      <c r="U40" s="42"/>
      <c r="V40" s="42"/>
      <c r="W40" s="17" t="s">
        <v>102</v>
      </c>
      <c r="X40" s="17" t="s">
        <v>52</v>
      </c>
      <c r="Y40" s="2" t="s">
        <v>52</v>
      </c>
      <c r="Z40" s="2" t="s">
        <v>52</v>
      </c>
      <c r="AA40" s="43"/>
      <c r="AB40" s="2" t="s">
        <v>52</v>
      </c>
    </row>
    <row r="41" spans="1:28" ht="30" customHeight="1" x14ac:dyDescent="0.3">
      <c r="A41" s="17" t="s">
        <v>984</v>
      </c>
      <c r="B41" s="17" t="s">
        <v>981</v>
      </c>
      <c r="C41" s="17" t="s">
        <v>982</v>
      </c>
      <c r="D41" s="41" t="s">
        <v>70</v>
      </c>
      <c r="E41" s="42"/>
      <c r="F41" s="17"/>
      <c r="G41" s="42"/>
      <c r="H41" s="17"/>
      <c r="I41" s="42"/>
      <c r="J41" s="17"/>
      <c r="K41" s="42"/>
      <c r="L41" s="17"/>
      <c r="M41" s="42"/>
      <c r="N41" s="17"/>
      <c r="O41" s="42"/>
      <c r="P41" s="42"/>
      <c r="Q41" s="42"/>
      <c r="R41" s="42"/>
      <c r="S41" s="42"/>
      <c r="T41" s="42"/>
      <c r="U41" s="42"/>
      <c r="V41" s="42"/>
      <c r="W41" s="17" t="s">
        <v>983</v>
      </c>
      <c r="X41" s="17" t="s">
        <v>52</v>
      </c>
      <c r="Y41" s="2" t="s">
        <v>52</v>
      </c>
      <c r="Z41" s="2" t="s">
        <v>52</v>
      </c>
      <c r="AA41" s="43"/>
      <c r="AB41" s="2" t="s">
        <v>52</v>
      </c>
    </row>
    <row r="42" spans="1:28" ht="30" customHeight="1" x14ac:dyDescent="0.3">
      <c r="A42" s="17" t="s">
        <v>1858</v>
      </c>
      <c r="B42" s="17" t="s">
        <v>658</v>
      </c>
      <c r="C42" s="17" t="s">
        <v>659</v>
      </c>
      <c r="D42" s="41" t="s">
        <v>76</v>
      </c>
      <c r="E42" s="42"/>
      <c r="F42" s="17"/>
      <c r="G42" s="42"/>
      <c r="H42" s="17"/>
      <c r="I42" s="42"/>
      <c r="J42" s="17"/>
      <c r="K42" s="42"/>
      <c r="L42" s="17"/>
      <c r="M42" s="42"/>
      <c r="N42" s="17"/>
      <c r="O42" s="42"/>
      <c r="P42" s="42"/>
      <c r="Q42" s="42"/>
      <c r="R42" s="42"/>
      <c r="S42" s="42"/>
      <c r="T42" s="42"/>
      <c r="U42" s="42"/>
      <c r="V42" s="42"/>
      <c r="W42" s="17" t="s">
        <v>1857</v>
      </c>
      <c r="X42" s="17" t="s">
        <v>52</v>
      </c>
      <c r="Y42" s="2" t="s">
        <v>52</v>
      </c>
      <c r="Z42" s="2" t="s">
        <v>52</v>
      </c>
      <c r="AA42" s="43"/>
      <c r="AB42" s="2" t="s">
        <v>52</v>
      </c>
    </row>
    <row r="43" spans="1:28" ht="30" customHeight="1" x14ac:dyDescent="0.3">
      <c r="A43" s="17" t="s">
        <v>1277</v>
      </c>
      <c r="B43" s="17" t="s">
        <v>1274</v>
      </c>
      <c r="C43" s="17" t="s">
        <v>1275</v>
      </c>
      <c r="D43" s="41" t="s">
        <v>70</v>
      </c>
      <c r="E43" s="42"/>
      <c r="F43" s="17"/>
      <c r="G43" s="42"/>
      <c r="H43" s="17"/>
      <c r="I43" s="42"/>
      <c r="J43" s="17"/>
      <c r="K43" s="42"/>
      <c r="L43" s="17"/>
      <c r="M43" s="42"/>
      <c r="N43" s="17"/>
      <c r="O43" s="42"/>
      <c r="P43" s="42"/>
      <c r="Q43" s="42"/>
      <c r="R43" s="42"/>
      <c r="S43" s="42"/>
      <c r="T43" s="42"/>
      <c r="U43" s="42"/>
      <c r="V43" s="42"/>
      <c r="W43" s="17" t="s">
        <v>1276</v>
      </c>
      <c r="X43" s="17" t="s">
        <v>52</v>
      </c>
      <c r="Y43" s="2" t="s">
        <v>52</v>
      </c>
      <c r="Z43" s="2" t="s">
        <v>52</v>
      </c>
      <c r="AA43" s="43"/>
      <c r="AB43" s="2" t="s">
        <v>52</v>
      </c>
    </row>
    <row r="44" spans="1:28" ht="30" customHeight="1" x14ac:dyDescent="0.3">
      <c r="A44" s="17" t="s">
        <v>1376</v>
      </c>
      <c r="B44" s="17" t="s">
        <v>1373</v>
      </c>
      <c r="C44" s="17" t="s">
        <v>1374</v>
      </c>
      <c r="D44" s="41" t="s">
        <v>70</v>
      </c>
      <c r="E44" s="42"/>
      <c r="F44" s="17"/>
      <c r="G44" s="42"/>
      <c r="H44" s="17"/>
      <c r="I44" s="42"/>
      <c r="J44" s="17"/>
      <c r="K44" s="42"/>
      <c r="L44" s="17"/>
      <c r="M44" s="42"/>
      <c r="N44" s="17"/>
      <c r="O44" s="42"/>
      <c r="P44" s="42"/>
      <c r="Q44" s="42"/>
      <c r="R44" s="42"/>
      <c r="S44" s="42"/>
      <c r="T44" s="42"/>
      <c r="U44" s="42"/>
      <c r="V44" s="42"/>
      <c r="W44" s="17" t="s">
        <v>1375</v>
      </c>
      <c r="X44" s="17" t="s">
        <v>2800</v>
      </c>
      <c r="Y44" s="2" t="s">
        <v>52</v>
      </c>
      <c r="Z44" s="2" t="s">
        <v>52</v>
      </c>
      <c r="AA44" s="43"/>
      <c r="AB44" s="2" t="s">
        <v>52</v>
      </c>
    </row>
    <row r="45" spans="1:28" ht="30" customHeight="1" x14ac:dyDescent="0.3">
      <c r="A45" s="17" t="s">
        <v>154</v>
      </c>
      <c r="B45" s="17" t="s">
        <v>151</v>
      </c>
      <c r="C45" s="17" t="s">
        <v>152</v>
      </c>
      <c r="D45" s="41" t="s">
        <v>70</v>
      </c>
      <c r="E45" s="42"/>
      <c r="F45" s="17"/>
      <c r="G45" s="42"/>
      <c r="H45" s="17"/>
      <c r="I45" s="42"/>
      <c r="J45" s="17"/>
      <c r="K45" s="42"/>
      <c r="L45" s="17"/>
      <c r="M45" s="42"/>
      <c r="N45" s="17"/>
      <c r="O45" s="42"/>
      <c r="P45" s="42"/>
      <c r="Q45" s="42"/>
      <c r="R45" s="42"/>
      <c r="S45" s="42"/>
      <c r="T45" s="42"/>
      <c r="U45" s="42"/>
      <c r="V45" s="42"/>
      <c r="W45" s="17" t="s">
        <v>153</v>
      </c>
      <c r="X45" s="17" t="s">
        <v>52</v>
      </c>
      <c r="Y45" s="2" t="s">
        <v>52</v>
      </c>
      <c r="Z45" s="2" t="s">
        <v>52</v>
      </c>
      <c r="AA45" s="43"/>
      <c r="AB45" s="2" t="s">
        <v>52</v>
      </c>
    </row>
    <row r="46" spans="1:28" ht="30" customHeight="1" x14ac:dyDescent="0.3">
      <c r="A46" s="17" t="s">
        <v>1355</v>
      </c>
      <c r="B46" s="17" t="s">
        <v>1127</v>
      </c>
      <c r="C46" s="17" t="s">
        <v>1353</v>
      </c>
      <c r="D46" s="41" t="s">
        <v>70</v>
      </c>
      <c r="E46" s="42"/>
      <c r="F46" s="17"/>
      <c r="G46" s="42"/>
      <c r="H46" s="17"/>
      <c r="I46" s="42"/>
      <c r="J46" s="17"/>
      <c r="K46" s="42"/>
      <c r="L46" s="17"/>
      <c r="M46" s="42"/>
      <c r="N46" s="17"/>
      <c r="O46" s="42"/>
      <c r="P46" s="42"/>
      <c r="Q46" s="42"/>
      <c r="R46" s="42"/>
      <c r="S46" s="42"/>
      <c r="T46" s="42"/>
      <c r="U46" s="42"/>
      <c r="V46" s="42"/>
      <c r="W46" s="17" t="s">
        <v>1354</v>
      </c>
      <c r="X46" s="17" t="s">
        <v>52</v>
      </c>
      <c r="Y46" s="2" t="s">
        <v>52</v>
      </c>
      <c r="Z46" s="2" t="s">
        <v>52</v>
      </c>
      <c r="AA46" s="43"/>
      <c r="AB46" s="2" t="s">
        <v>52</v>
      </c>
    </row>
    <row r="47" spans="1:28" ht="30" customHeight="1" x14ac:dyDescent="0.3">
      <c r="A47" s="17" t="s">
        <v>1313</v>
      </c>
      <c r="B47" s="17" t="s">
        <v>1127</v>
      </c>
      <c r="C47" s="17" t="s">
        <v>1311</v>
      </c>
      <c r="D47" s="41" t="s">
        <v>70</v>
      </c>
      <c r="E47" s="42"/>
      <c r="F47" s="17"/>
      <c r="G47" s="42"/>
      <c r="H47" s="17"/>
      <c r="I47" s="42"/>
      <c r="J47" s="17"/>
      <c r="K47" s="42"/>
      <c r="L47" s="17"/>
      <c r="M47" s="42"/>
      <c r="N47" s="17"/>
      <c r="O47" s="42"/>
      <c r="P47" s="42"/>
      <c r="Q47" s="42"/>
      <c r="R47" s="42"/>
      <c r="S47" s="42"/>
      <c r="T47" s="42"/>
      <c r="U47" s="42"/>
      <c r="V47" s="42"/>
      <c r="W47" s="17" t="s">
        <v>1312</v>
      </c>
      <c r="X47" s="17" t="s">
        <v>52</v>
      </c>
      <c r="Y47" s="2" t="s">
        <v>52</v>
      </c>
      <c r="Z47" s="2" t="s">
        <v>52</v>
      </c>
      <c r="AA47" s="43"/>
      <c r="AB47" s="2" t="s">
        <v>52</v>
      </c>
    </row>
    <row r="48" spans="1:28" ht="30" customHeight="1" x14ac:dyDescent="0.3">
      <c r="A48" s="17" t="s">
        <v>1322</v>
      </c>
      <c r="B48" s="17" t="s">
        <v>1127</v>
      </c>
      <c r="C48" s="17" t="s">
        <v>1320</v>
      </c>
      <c r="D48" s="41" t="s">
        <v>70</v>
      </c>
      <c r="E48" s="42"/>
      <c r="F48" s="17"/>
      <c r="G48" s="42"/>
      <c r="H48" s="17"/>
      <c r="I48" s="42"/>
      <c r="J48" s="17"/>
      <c r="K48" s="42"/>
      <c r="L48" s="17"/>
      <c r="M48" s="42"/>
      <c r="N48" s="17"/>
      <c r="O48" s="42"/>
      <c r="P48" s="42"/>
      <c r="Q48" s="42"/>
      <c r="R48" s="42"/>
      <c r="S48" s="42"/>
      <c r="T48" s="42"/>
      <c r="U48" s="42"/>
      <c r="V48" s="42"/>
      <c r="W48" s="17" t="s">
        <v>1321</v>
      </c>
      <c r="X48" s="17" t="s">
        <v>52</v>
      </c>
      <c r="Y48" s="2" t="s">
        <v>52</v>
      </c>
      <c r="Z48" s="2" t="s">
        <v>52</v>
      </c>
      <c r="AA48" s="43"/>
      <c r="AB48" s="2" t="s">
        <v>52</v>
      </c>
    </row>
    <row r="49" spans="1:28" ht="30" customHeight="1" x14ac:dyDescent="0.3">
      <c r="A49" s="17" t="s">
        <v>1337</v>
      </c>
      <c r="B49" s="17" t="s">
        <v>1127</v>
      </c>
      <c r="C49" s="17" t="s">
        <v>1335</v>
      </c>
      <c r="D49" s="41" t="s">
        <v>70</v>
      </c>
      <c r="E49" s="42"/>
      <c r="F49" s="17"/>
      <c r="G49" s="42"/>
      <c r="H49" s="17"/>
      <c r="I49" s="42"/>
      <c r="J49" s="17"/>
      <c r="K49" s="42"/>
      <c r="L49" s="17"/>
      <c r="M49" s="42"/>
      <c r="N49" s="17"/>
      <c r="O49" s="42"/>
      <c r="P49" s="42"/>
      <c r="Q49" s="42"/>
      <c r="R49" s="42"/>
      <c r="S49" s="42"/>
      <c r="T49" s="42"/>
      <c r="U49" s="42"/>
      <c r="V49" s="42"/>
      <c r="W49" s="17" t="s">
        <v>1336</v>
      </c>
      <c r="X49" s="17" t="s">
        <v>52</v>
      </c>
      <c r="Y49" s="2" t="s">
        <v>52</v>
      </c>
      <c r="Z49" s="2" t="s">
        <v>52</v>
      </c>
      <c r="AA49" s="43"/>
      <c r="AB49" s="2" t="s">
        <v>52</v>
      </c>
    </row>
    <row r="50" spans="1:28" ht="30" customHeight="1" x14ac:dyDescent="0.3">
      <c r="A50" s="17" t="s">
        <v>1343</v>
      </c>
      <c r="B50" s="17" t="s">
        <v>1127</v>
      </c>
      <c r="C50" s="17" t="s">
        <v>1341</v>
      </c>
      <c r="D50" s="41" t="s">
        <v>70</v>
      </c>
      <c r="E50" s="42"/>
      <c r="F50" s="17"/>
      <c r="G50" s="42"/>
      <c r="H50" s="17"/>
      <c r="I50" s="42"/>
      <c r="J50" s="17"/>
      <c r="K50" s="42"/>
      <c r="L50" s="17"/>
      <c r="M50" s="42"/>
      <c r="N50" s="17"/>
      <c r="O50" s="42"/>
      <c r="P50" s="42"/>
      <c r="Q50" s="42"/>
      <c r="R50" s="42"/>
      <c r="S50" s="42"/>
      <c r="T50" s="42"/>
      <c r="U50" s="42"/>
      <c r="V50" s="42"/>
      <c r="W50" s="17" t="s">
        <v>1342</v>
      </c>
      <c r="X50" s="17" t="s">
        <v>52</v>
      </c>
      <c r="Y50" s="2" t="s">
        <v>52</v>
      </c>
      <c r="Z50" s="2" t="s">
        <v>52</v>
      </c>
      <c r="AA50" s="43"/>
      <c r="AB50" s="2" t="s">
        <v>52</v>
      </c>
    </row>
    <row r="51" spans="1:28" ht="30" customHeight="1" x14ac:dyDescent="0.3">
      <c r="A51" s="17" t="s">
        <v>1130</v>
      </c>
      <c r="B51" s="17" t="s">
        <v>1127</v>
      </c>
      <c r="C51" s="17" t="s">
        <v>1128</v>
      </c>
      <c r="D51" s="41" t="s">
        <v>70</v>
      </c>
      <c r="E51" s="42"/>
      <c r="F51" s="17"/>
      <c r="G51" s="42"/>
      <c r="H51" s="17"/>
      <c r="I51" s="42"/>
      <c r="J51" s="17"/>
      <c r="K51" s="42"/>
      <c r="L51" s="17"/>
      <c r="M51" s="42"/>
      <c r="N51" s="17"/>
      <c r="O51" s="42"/>
      <c r="P51" s="42"/>
      <c r="Q51" s="42"/>
      <c r="R51" s="42"/>
      <c r="S51" s="42"/>
      <c r="T51" s="42"/>
      <c r="U51" s="42"/>
      <c r="V51" s="42"/>
      <c r="W51" s="17" t="s">
        <v>1129</v>
      </c>
      <c r="X51" s="17" t="s">
        <v>52</v>
      </c>
      <c r="Y51" s="2" t="s">
        <v>52</v>
      </c>
      <c r="Z51" s="2" t="s">
        <v>52</v>
      </c>
      <c r="AA51" s="43"/>
      <c r="AB51" s="2" t="s">
        <v>52</v>
      </c>
    </row>
    <row r="52" spans="1:28" ht="30" customHeight="1" x14ac:dyDescent="0.3">
      <c r="A52" s="17" t="s">
        <v>1349</v>
      </c>
      <c r="B52" s="17" t="s">
        <v>1127</v>
      </c>
      <c r="C52" s="17" t="s">
        <v>1347</v>
      </c>
      <c r="D52" s="41" t="s">
        <v>70</v>
      </c>
      <c r="E52" s="42"/>
      <c r="F52" s="17"/>
      <c r="G52" s="42"/>
      <c r="H52" s="17"/>
      <c r="I52" s="42"/>
      <c r="J52" s="17"/>
      <c r="K52" s="42"/>
      <c r="L52" s="17"/>
      <c r="M52" s="42"/>
      <c r="N52" s="17"/>
      <c r="O52" s="42"/>
      <c r="P52" s="42"/>
      <c r="Q52" s="42"/>
      <c r="R52" s="42"/>
      <c r="S52" s="42"/>
      <c r="T52" s="42"/>
      <c r="U52" s="42"/>
      <c r="V52" s="42"/>
      <c r="W52" s="17" t="s">
        <v>1348</v>
      </c>
      <c r="X52" s="17" t="s">
        <v>52</v>
      </c>
      <c r="Y52" s="2" t="s">
        <v>52</v>
      </c>
      <c r="Z52" s="2" t="s">
        <v>52</v>
      </c>
      <c r="AA52" s="43"/>
      <c r="AB52" s="2" t="s">
        <v>52</v>
      </c>
    </row>
    <row r="53" spans="1:28" ht="30" customHeight="1" x14ac:dyDescent="0.3">
      <c r="A53" s="17" t="s">
        <v>159</v>
      </c>
      <c r="B53" s="17" t="s">
        <v>156</v>
      </c>
      <c r="C53" s="17" t="s">
        <v>157</v>
      </c>
      <c r="D53" s="41" t="s">
        <v>70</v>
      </c>
      <c r="E53" s="42"/>
      <c r="F53" s="17"/>
      <c r="G53" s="42"/>
      <c r="H53" s="17"/>
      <c r="I53" s="42"/>
      <c r="J53" s="17"/>
      <c r="K53" s="42"/>
      <c r="L53" s="17"/>
      <c r="M53" s="42"/>
      <c r="N53" s="17"/>
      <c r="O53" s="42"/>
      <c r="P53" s="42"/>
      <c r="Q53" s="42"/>
      <c r="R53" s="42"/>
      <c r="S53" s="42"/>
      <c r="T53" s="42"/>
      <c r="U53" s="42"/>
      <c r="V53" s="42"/>
      <c r="W53" s="17" t="s">
        <v>158</v>
      </c>
      <c r="X53" s="17" t="s">
        <v>2801</v>
      </c>
      <c r="Y53" s="2" t="s">
        <v>52</v>
      </c>
      <c r="Z53" s="2" t="s">
        <v>52</v>
      </c>
      <c r="AA53" s="43"/>
      <c r="AB53" s="2" t="s">
        <v>52</v>
      </c>
    </row>
    <row r="54" spans="1:28" ht="30" customHeight="1" x14ac:dyDescent="0.3">
      <c r="A54" s="17" t="s">
        <v>144</v>
      </c>
      <c r="B54" s="17" t="s">
        <v>141</v>
      </c>
      <c r="C54" s="17" t="s">
        <v>142</v>
      </c>
      <c r="D54" s="41" t="s">
        <v>70</v>
      </c>
      <c r="E54" s="42"/>
      <c r="F54" s="17"/>
      <c r="G54" s="42"/>
      <c r="H54" s="17"/>
      <c r="I54" s="42"/>
      <c r="J54" s="17"/>
      <c r="K54" s="42"/>
      <c r="L54" s="17"/>
      <c r="M54" s="42"/>
      <c r="N54" s="17"/>
      <c r="O54" s="42"/>
      <c r="P54" s="42"/>
      <c r="Q54" s="42"/>
      <c r="R54" s="42"/>
      <c r="S54" s="42"/>
      <c r="T54" s="42"/>
      <c r="U54" s="42"/>
      <c r="V54" s="42"/>
      <c r="W54" s="17" t="s">
        <v>143</v>
      </c>
      <c r="X54" s="17" t="s">
        <v>2801</v>
      </c>
      <c r="Y54" s="2" t="s">
        <v>52</v>
      </c>
      <c r="Z54" s="2" t="s">
        <v>52</v>
      </c>
      <c r="AA54" s="43"/>
      <c r="AB54" s="2" t="s">
        <v>52</v>
      </c>
    </row>
    <row r="55" spans="1:28" ht="30" customHeight="1" x14ac:dyDescent="0.3">
      <c r="A55" s="17" t="s">
        <v>164</v>
      </c>
      <c r="B55" s="17" t="s">
        <v>161</v>
      </c>
      <c r="C55" s="17" t="s">
        <v>162</v>
      </c>
      <c r="D55" s="41" t="s">
        <v>70</v>
      </c>
      <c r="E55" s="42"/>
      <c r="F55" s="17"/>
      <c r="G55" s="42"/>
      <c r="H55" s="17"/>
      <c r="I55" s="42"/>
      <c r="J55" s="17"/>
      <c r="K55" s="42"/>
      <c r="L55" s="17"/>
      <c r="M55" s="42"/>
      <c r="N55" s="17"/>
      <c r="O55" s="42"/>
      <c r="P55" s="42"/>
      <c r="Q55" s="42"/>
      <c r="R55" s="42"/>
      <c r="S55" s="42"/>
      <c r="T55" s="42"/>
      <c r="U55" s="42"/>
      <c r="V55" s="42"/>
      <c r="W55" s="17" t="s">
        <v>163</v>
      </c>
      <c r="X55" s="17" t="s">
        <v>52</v>
      </c>
      <c r="Y55" s="2" t="s">
        <v>52</v>
      </c>
      <c r="Z55" s="2" t="s">
        <v>52</v>
      </c>
      <c r="AA55" s="43"/>
      <c r="AB55" s="2" t="s">
        <v>52</v>
      </c>
    </row>
    <row r="56" spans="1:28" ht="30" customHeight="1" x14ac:dyDescent="0.3">
      <c r="A56" s="17" t="s">
        <v>1167</v>
      </c>
      <c r="B56" s="17" t="s">
        <v>1164</v>
      </c>
      <c r="C56" s="17" t="s">
        <v>1165</v>
      </c>
      <c r="D56" s="41" t="s">
        <v>554</v>
      </c>
      <c r="E56" s="42"/>
      <c r="F56" s="17"/>
      <c r="G56" s="42"/>
      <c r="H56" s="17"/>
      <c r="I56" s="42"/>
      <c r="J56" s="17"/>
      <c r="K56" s="42"/>
      <c r="L56" s="17"/>
      <c r="M56" s="42"/>
      <c r="N56" s="17"/>
      <c r="O56" s="42"/>
      <c r="P56" s="42"/>
      <c r="Q56" s="42"/>
      <c r="R56" s="42"/>
      <c r="S56" s="42"/>
      <c r="T56" s="42"/>
      <c r="U56" s="42"/>
      <c r="V56" s="42"/>
      <c r="W56" s="17" t="s">
        <v>1166</v>
      </c>
      <c r="X56" s="17" t="s">
        <v>52</v>
      </c>
      <c r="Y56" s="2" t="s">
        <v>52</v>
      </c>
      <c r="Z56" s="2" t="s">
        <v>52</v>
      </c>
      <c r="AA56" s="43"/>
      <c r="AB56" s="2" t="s">
        <v>52</v>
      </c>
    </row>
    <row r="57" spans="1:28" ht="30" customHeight="1" x14ac:dyDescent="0.3">
      <c r="A57" s="17" t="s">
        <v>1172</v>
      </c>
      <c r="B57" s="17" t="s">
        <v>1169</v>
      </c>
      <c r="C57" s="17" t="s">
        <v>1170</v>
      </c>
      <c r="D57" s="41" t="s">
        <v>62</v>
      </c>
      <c r="E57" s="42"/>
      <c r="F57" s="17"/>
      <c r="G57" s="42"/>
      <c r="H57" s="17"/>
      <c r="I57" s="42"/>
      <c r="J57" s="17"/>
      <c r="K57" s="42"/>
      <c r="L57" s="17"/>
      <c r="M57" s="42"/>
      <c r="N57" s="17"/>
      <c r="O57" s="42"/>
      <c r="P57" s="42"/>
      <c r="Q57" s="42"/>
      <c r="R57" s="42"/>
      <c r="S57" s="42"/>
      <c r="T57" s="42"/>
      <c r="U57" s="42"/>
      <c r="V57" s="42"/>
      <c r="W57" s="17" t="s">
        <v>1171</v>
      </c>
      <c r="X57" s="17" t="s">
        <v>52</v>
      </c>
      <c r="Y57" s="2" t="s">
        <v>52</v>
      </c>
      <c r="Z57" s="2" t="s">
        <v>52</v>
      </c>
      <c r="AA57" s="43"/>
      <c r="AB57" s="2" t="s">
        <v>52</v>
      </c>
    </row>
    <row r="58" spans="1:28" ht="30" customHeight="1" x14ac:dyDescent="0.3">
      <c r="A58" s="17" t="s">
        <v>605</v>
      </c>
      <c r="B58" s="17" t="s">
        <v>602</v>
      </c>
      <c r="C58" s="17" t="s">
        <v>603</v>
      </c>
      <c r="D58" s="41" t="s">
        <v>76</v>
      </c>
      <c r="E58" s="42"/>
      <c r="F58" s="17"/>
      <c r="G58" s="42"/>
      <c r="H58" s="17"/>
      <c r="I58" s="42"/>
      <c r="J58" s="17"/>
      <c r="K58" s="42"/>
      <c r="L58" s="17"/>
      <c r="M58" s="42"/>
      <c r="N58" s="17"/>
      <c r="O58" s="42"/>
      <c r="P58" s="42"/>
      <c r="Q58" s="42"/>
      <c r="R58" s="42"/>
      <c r="S58" s="42"/>
      <c r="T58" s="42"/>
      <c r="U58" s="42"/>
      <c r="V58" s="42"/>
      <c r="W58" s="17" t="s">
        <v>604</v>
      </c>
      <c r="X58" s="17" t="s">
        <v>52</v>
      </c>
      <c r="Y58" s="2" t="s">
        <v>52</v>
      </c>
      <c r="Z58" s="2" t="s">
        <v>52</v>
      </c>
      <c r="AA58" s="43"/>
      <c r="AB58" s="2" t="s">
        <v>52</v>
      </c>
    </row>
    <row r="59" spans="1:28" ht="30" customHeight="1" x14ac:dyDescent="0.3">
      <c r="A59" s="17" t="s">
        <v>1157</v>
      </c>
      <c r="B59" s="17" t="s">
        <v>1154</v>
      </c>
      <c r="C59" s="17" t="s">
        <v>1155</v>
      </c>
      <c r="D59" s="41" t="s">
        <v>62</v>
      </c>
      <c r="E59" s="42"/>
      <c r="F59" s="17"/>
      <c r="G59" s="42"/>
      <c r="H59" s="17"/>
      <c r="I59" s="42"/>
      <c r="J59" s="17"/>
      <c r="K59" s="42"/>
      <c r="L59" s="17"/>
      <c r="M59" s="42"/>
      <c r="N59" s="17"/>
      <c r="O59" s="42"/>
      <c r="P59" s="42"/>
      <c r="Q59" s="42"/>
      <c r="R59" s="42"/>
      <c r="S59" s="42"/>
      <c r="T59" s="42"/>
      <c r="U59" s="42"/>
      <c r="V59" s="42"/>
      <c r="W59" s="17" t="s">
        <v>1156</v>
      </c>
      <c r="X59" s="17" t="s">
        <v>52</v>
      </c>
      <c r="Y59" s="2" t="s">
        <v>52</v>
      </c>
      <c r="Z59" s="2" t="s">
        <v>52</v>
      </c>
      <c r="AA59" s="43"/>
      <c r="AB59" s="2" t="s">
        <v>52</v>
      </c>
    </row>
    <row r="60" spans="1:28" ht="30" customHeight="1" x14ac:dyDescent="0.3">
      <c r="A60" s="17" t="s">
        <v>1217</v>
      </c>
      <c r="B60" s="17" t="s">
        <v>1154</v>
      </c>
      <c r="C60" s="17" t="s">
        <v>1215</v>
      </c>
      <c r="D60" s="41" t="s">
        <v>62</v>
      </c>
      <c r="E60" s="42"/>
      <c r="F60" s="17"/>
      <c r="G60" s="42"/>
      <c r="H60" s="17"/>
      <c r="I60" s="42"/>
      <c r="J60" s="17"/>
      <c r="K60" s="42"/>
      <c r="L60" s="17"/>
      <c r="M60" s="42"/>
      <c r="N60" s="17"/>
      <c r="O60" s="42"/>
      <c r="P60" s="42"/>
      <c r="Q60" s="42"/>
      <c r="R60" s="42"/>
      <c r="S60" s="42"/>
      <c r="T60" s="42"/>
      <c r="U60" s="42"/>
      <c r="V60" s="42"/>
      <c r="W60" s="17" t="s">
        <v>1216</v>
      </c>
      <c r="X60" s="17" t="s">
        <v>52</v>
      </c>
      <c r="Y60" s="2" t="s">
        <v>52</v>
      </c>
      <c r="Z60" s="2" t="s">
        <v>52</v>
      </c>
      <c r="AA60" s="43"/>
      <c r="AB60" s="2" t="s">
        <v>52</v>
      </c>
    </row>
    <row r="61" spans="1:28" ht="30" customHeight="1" x14ac:dyDescent="0.3">
      <c r="A61" s="17" t="s">
        <v>1233</v>
      </c>
      <c r="B61" s="17" t="s">
        <v>1154</v>
      </c>
      <c r="C61" s="17" t="s">
        <v>1231</v>
      </c>
      <c r="D61" s="41" t="s">
        <v>62</v>
      </c>
      <c r="E61" s="42"/>
      <c r="F61" s="17"/>
      <c r="G61" s="42"/>
      <c r="H61" s="17"/>
      <c r="I61" s="42"/>
      <c r="J61" s="17"/>
      <c r="K61" s="42"/>
      <c r="L61" s="17"/>
      <c r="M61" s="42"/>
      <c r="N61" s="17"/>
      <c r="O61" s="42"/>
      <c r="P61" s="42"/>
      <c r="Q61" s="42"/>
      <c r="R61" s="42"/>
      <c r="S61" s="42"/>
      <c r="T61" s="42"/>
      <c r="U61" s="42"/>
      <c r="V61" s="42"/>
      <c r="W61" s="17" t="s">
        <v>1232</v>
      </c>
      <c r="X61" s="17" t="s">
        <v>52</v>
      </c>
      <c r="Y61" s="2" t="s">
        <v>52</v>
      </c>
      <c r="Z61" s="2" t="s">
        <v>52</v>
      </c>
      <c r="AA61" s="43"/>
      <c r="AB61" s="2" t="s">
        <v>52</v>
      </c>
    </row>
    <row r="62" spans="1:28" ht="30" customHeight="1" x14ac:dyDescent="0.3">
      <c r="A62" s="17" t="s">
        <v>1162</v>
      </c>
      <c r="B62" s="17" t="s">
        <v>1159</v>
      </c>
      <c r="C62" s="17" t="s">
        <v>1160</v>
      </c>
      <c r="D62" s="41" t="s">
        <v>62</v>
      </c>
      <c r="E62" s="42"/>
      <c r="F62" s="17"/>
      <c r="G62" s="42"/>
      <c r="H62" s="17"/>
      <c r="I62" s="42"/>
      <c r="J62" s="17"/>
      <c r="K62" s="42"/>
      <c r="L62" s="17"/>
      <c r="M62" s="42"/>
      <c r="N62" s="17"/>
      <c r="O62" s="42"/>
      <c r="P62" s="42"/>
      <c r="Q62" s="42"/>
      <c r="R62" s="42"/>
      <c r="S62" s="42"/>
      <c r="T62" s="42"/>
      <c r="U62" s="42"/>
      <c r="V62" s="42"/>
      <c r="W62" s="17" t="s">
        <v>1161</v>
      </c>
      <c r="X62" s="17" t="s">
        <v>52</v>
      </c>
      <c r="Y62" s="2" t="s">
        <v>52</v>
      </c>
      <c r="Z62" s="2" t="s">
        <v>52</v>
      </c>
      <c r="AA62" s="43"/>
      <c r="AB62" s="2" t="s">
        <v>52</v>
      </c>
    </row>
    <row r="63" spans="1:28" ht="30" customHeight="1" x14ac:dyDescent="0.3">
      <c r="A63" s="17" t="s">
        <v>1221</v>
      </c>
      <c r="B63" s="17" t="s">
        <v>1159</v>
      </c>
      <c r="C63" s="17" t="s">
        <v>1219</v>
      </c>
      <c r="D63" s="41" t="s">
        <v>62</v>
      </c>
      <c r="E63" s="42"/>
      <c r="F63" s="17"/>
      <c r="G63" s="42"/>
      <c r="H63" s="17"/>
      <c r="I63" s="42"/>
      <c r="J63" s="17"/>
      <c r="K63" s="42"/>
      <c r="L63" s="17"/>
      <c r="M63" s="42"/>
      <c r="N63" s="17"/>
      <c r="O63" s="42"/>
      <c r="P63" s="42"/>
      <c r="Q63" s="42"/>
      <c r="R63" s="42"/>
      <c r="S63" s="42"/>
      <c r="T63" s="42"/>
      <c r="U63" s="42"/>
      <c r="V63" s="42"/>
      <c r="W63" s="17" t="s">
        <v>1220</v>
      </c>
      <c r="X63" s="17" t="s">
        <v>52</v>
      </c>
      <c r="Y63" s="2" t="s">
        <v>52</v>
      </c>
      <c r="Z63" s="2" t="s">
        <v>52</v>
      </c>
      <c r="AA63" s="43"/>
      <c r="AB63" s="2" t="s">
        <v>52</v>
      </c>
    </row>
    <row r="64" spans="1:28" ht="30" customHeight="1" x14ac:dyDescent="0.3">
      <c r="A64" s="17" t="s">
        <v>1237</v>
      </c>
      <c r="B64" s="17" t="s">
        <v>1159</v>
      </c>
      <c r="C64" s="17" t="s">
        <v>1235</v>
      </c>
      <c r="D64" s="41" t="s">
        <v>62</v>
      </c>
      <c r="E64" s="42"/>
      <c r="F64" s="17"/>
      <c r="G64" s="42"/>
      <c r="H64" s="17"/>
      <c r="I64" s="42"/>
      <c r="J64" s="17"/>
      <c r="K64" s="42"/>
      <c r="L64" s="17"/>
      <c r="M64" s="42"/>
      <c r="N64" s="17"/>
      <c r="O64" s="42"/>
      <c r="P64" s="42"/>
      <c r="Q64" s="42"/>
      <c r="R64" s="42"/>
      <c r="S64" s="42"/>
      <c r="T64" s="42"/>
      <c r="U64" s="42"/>
      <c r="V64" s="42"/>
      <c r="W64" s="17" t="s">
        <v>1236</v>
      </c>
      <c r="X64" s="17" t="s">
        <v>52</v>
      </c>
      <c r="Y64" s="2" t="s">
        <v>52</v>
      </c>
      <c r="Z64" s="2" t="s">
        <v>52</v>
      </c>
      <c r="AA64" s="43"/>
      <c r="AB64" s="2" t="s">
        <v>52</v>
      </c>
    </row>
    <row r="65" spans="1:28" ht="30" customHeight="1" x14ac:dyDescent="0.3">
      <c r="A65" s="17" t="s">
        <v>2610</v>
      </c>
      <c r="B65" s="17" t="s">
        <v>2607</v>
      </c>
      <c r="C65" s="17" t="s">
        <v>2608</v>
      </c>
      <c r="D65" s="41" t="s">
        <v>70</v>
      </c>
      <c r="E65" s="42"/>
      <c r="F65" s="17"/>
      <c r="G65" s="42"/>
      <c r="H65" s="17"/>
      <c r="I65" s="42"/>
      <c r="J65" s="17"/>
      <c r="K65" s="42"/>
      <c r="L65" s="17"/>
      <c r="M65" s="42"/>
      <c r="N65" s="17"/>
      <c r="O65" s="42"/>
      <c r="P65" s="42"/>
      <c r="Q65" s="42"/>
      <c r="R65" s="42"/>
      <c r="S65" s="42"/>
      <c r="T65" s="42"/>
      <c r="U65" s="42"/>
      <c r="V65" s="42"/>
      <c r="W65" s="17" t="s">
        <v>2609</v>
      </c>
      <c r="X65" s="17" t="s">
        <v>52</v>
      </c>
      <c r="Y65" s="2" t="s">
        <v>52</v>
      </c>
      <c r="Z65" s="2" t="s">
        <v>52</v>
      </c>
      <c r="AA65" s="43"/>
      <c r="AB65" s="2" t="s">
        <v>52</v>
      </c>
    </row>
    <row r="66" spans="1:28" ht="30" customHeight="1" x14ac:dyDescent="0.3">
      <c r="A66" s="17" t="s">
        <v>556</v>
      </c>
      <c r="B66" s="17" t="s">
        <v>552</v>
      </c>
      <c r="C66" s="17" t="s">
        <v>553</v>
      </c>
      <c r="D66" s="41" t="s">
        <v>554</v>
      </c>
      <c r="E66" s="42"/>
      <c r="F66" s="17"/>
      <c r="G66" s="42"/>
      <c r="H66" s="17"/>
      <c r="I66" s="42"/>
      <c r="J66" s="17"/>
      <c r="K66" s="42"/>
      <c r="L66" s="17"/>
      <c r="M66" s="42"/>
      <c r="N66" s="17"/>
      <c r="O66" s="42"/>
      <c r="P66" s="42"/>
      <c r="Q66" s="42"/>
      <c r="R66" s="42"/>
      <c r="S66" s="42"/>
      <c r="T66" s="42"/>
      <c r="U66" s="42"/>
      <c r="V66" s="42"/>
      <c r="W66" s="17" t="s">
        <v>555</v>
      </c>
      <c r="X66" s="17" t="s">
        <v>52</v>
      </c>
      <c r="Y66" s="2" t="s">
        <v>52</v>
      </c>
      <c r="Z66" s="2" t="s">
        <v>52</v>
      </c>
      <c r="AA66" s="43"/>
      <c r="AB66" s="2" t="s">
        <v>52</v>
      </c>
    </row>
    <row r="67" spans="1:28" ht="30" customHeight="1" x14ac:dyDescent="0.3">
      <c r="A67" s="17" t="s">
        <v>560</v>
      </c>
      <c r="B67" s="17" t="s">
        <v>552</v>
      </c>
      <c r="C67" s="17" t="s">
        <v>558</v>
      </c>
      <c r="D67" s="41" t="s">
        <v>554</v>
      </c>
      <c r="E67" s="42"/>
      <c r="F67" s="17"/>
      <c r="G67" s="42"/>
      <c r="H67" s="17"/>
      <c r="I67" s="42"/>
      <c r="J67" s="17"/>
      <c r="K67" s="42"/>
      <c r="L67" s="17"/>
      <c r="M67" s="42"/>
      <c r="N67" s="17"/>
      <c r="O67" s="42"/>
      <c r="P67" s="42"/>
      <c r="Q67" s="42"/>
      <c r="R67" s="42"/>
      <c r="S67" s="42"/>
      <c r="T67" s="42"/>
      <c r="U67" s="42"/>
      <c r="V67" s="42"/>
      <c r="W67" s="17" t="s">
        <v>559</v>
      </c>
      <c r="X67" s="17" t="s">
        <v>52</v>
      </c>
      <c r="Y67" s="2" t="s">
        <v>52</v>
      </c>
      <c r="Z67" s="2" t="s">
        <v>52</v>
      </c>
      <c r="AA67" s="43"/>
      <c r="AB67" s="2" t="s">
        <v>52</v>
      </c>
    </row>
    <row r="68" spans="1:28" ht="30" customHeight="1" x14ac:dyDescent="0.3">
      <c r="A68" s="17" t="s">
        <v>1551</v>
      </c>
      <c r="B68" s="17" t="s">
        <v>1548</v>
      </c>
      <c r="C68" s="17" t="s">
        <v>1549</v>
      </c>
      <c r="D68" s="41" t="s">
        <v>315</v>
      </c>
      <c r="E68" s="42"/>
      <c r="F68" s="17"/>
      <c r="G68" s="42"/>
      <c r="H68" s="17"/>
      <c r="I68" s="42"/>
      <c r="J68" s="17"/>
      <c r="K68" s="42"/>
      <c r="L68" s="17"/>
      <c r="M68" s="42"/>
      <c r="N68" s="17"/>
      <c r="O68" s="42"/>
      <c r="P68" s="42"/>
      <c r="Q68" s="42"/>
      <c r="R68" s="42"/>
      <c r="S68" s="42"/>
      <c r="T68" s="42"/>
      <c r="U68" s="42"/>
      <c r="V68" s="42"/>
      <c r="W68" s="17" t="s">
        <v>1550</v>
      </c>
      <c r="X68" s="17" t="s">
        <v>52</v>
      </c>
      <c r="Y68" s="2" t="s">
        <v>52</v>
      </c>
      <c r="Z68" s="2" t="s">
        <v>52</v>
      </c>
      <c r="AA68" s="43"/>
      <c r="AB68" s="2" t="s">
        <v>52</v>
      </c>
    </row>
    <row r="69" spans="1:28" ht="30" customHeight="1" x14ac:dyDescent="0.3">
      <c r="A69" s="17" t="s">
        <v>535</v>
      </c>
      <c r="B69" s="17" t="s">
        <v>532</v>
      </c>
      <c r="C69" s="17" t="s">
        <v>533</v>
      </c>
      <c r="D69" s="41" t="s">
        <v>70</v>
      </c>
      <c r="E69" s="42"/>
      <c r="F69" s="17"/>
      <c r="G69" s="42"/>
      <c r="H69" s="17"/>
      <c r="I69" s="42"/>
      <c r="J69" s="17"/>
      <c r="K69" s="42"/>
      <c r="L69" s="17"/>
      <c r="M69" s="42"/>
      <c r="N69" s="17"/>
      <c r="O69" s="42"/>
      <c r="P69" s="42"/>
      <c r="Q69" s="42"/>
      <c r="R69" s="42"/>
      <c r="S69" s="42"/>
      <c r="T69" s="42"/>
      <c r="U69" s="42"/>
      <c r="V69" s="42"/>
      <c r="W69" s="17" t="s">
        <v>534</v>
      </c>
      <c r="X69" s="17" t="s">
        <v>52</v>
      </c>
      <c r="Y69" s="2" t="s">
        <v>52</v>
      </c>
      <c r="Z69" s="2" t="s">
        <v>52</v>
      </c>
      <c r="AA69" s="43"/>
      <c r="AB69" s="2" t="s">
        <v>52</v>
      </c>
    </row>
    <row r="70" spans="1:28" ht="30" customHeight="1" x14ac:dyDescent="0.3">
      <c r="A70" s="17" t="s">
        <v>168</v>
      </c>
      <c r="B70" s="17" t="s">
        <v>166</v>
      </c>
      <c r="C70" s="17" t="s">
        <v>52</v>
      </c>
      <c r="D70" s="41" t="s">
        <v>76</v>
      </c>
      <c r="E70" s="42"/>
      <c r="F70" s="17"/>
      <c r="G70" s="42"/>
      <c r="H70" s="17"/>
      <c r="I70" s="42"/>
      <c r="J70" s="17"/>
      <c r="K70" s="42"/>
      <c r="L70" s="17"/>
      <c r="M70" s="42"/>
      <c r="N70" s="17"/>
      <c r="O70" s="42"/>
      <c r="P70" s="42"/>
      <c r="Q70" s="42"/>
      <c r="R70" s="42"/>
      <c r="S70" s="42"/>
      <c r="T70" s="42"/>
      <c r="U70" s="42"/>
      <c r="V70" s="42"/>
      <c r="W70" s="17" t="s">
        <v>167</v>
      </c>
      <c r="X70" s="17" t="s">
        <v>52</v>
      </c>
      <c r="Y70" s="2" t="s">
        <v>52</v>
      </c>
      <c r="Z70" s="2" t="s">
        <v>52</v>
      </c>
      <c r="AA70" s="43"/>
      <c r="AB70" s="2" t="s">
        <v>52</v>
      </c>
    </row>
    <row r="71" spans="1:28" ht="30" customHeight="1" x14ac:dyDescent="0.3">
      <c r="A71" s="17" t="s">
        <v>1023</v>
      </c>
      <c r="B71" s="17" t="s">
        <v>1020</v>
      </c>
      <c r="C71" s="17" t="s">
        <v>1021</v>
      </c>
      <c r="D71" s="41" t="s">
        <v>554</v>
      </c>
      <c r="E71" s="42"/>
      <c r="F71" s="17"/>
      <c r="G71" s="42"/>
      <c r="H71" s="17"/>
      <c r="I71" s="42"/>
      <c r="J71" s="17"/>
      <c r="K71" s="42"/>
      <c r="L71" s="17"/>
      <c r="M71" s="42"/>
      <c r="N71" s="17"/>
      <c r="O71" s="42"/>
      <c r="P71" s="42"/>
      <c r="Q71" s="42"/>
      <c r="R71" s="42"/>
      <c r="S71" s="42"/>
      <c r="T71" s="42"/>
      <c r="U71" s="42"/>
      <c r="V71" s="42"/>
      <c r="W71" s="17" t="s">
        <v>1022</v>
      </c>
      <c r="X71" s="17" t="s">
        <v>52</v>
      </c>
      <c r="Y71" s="2" t="s">
        <v>52</v>
      </c>
      <c r="Z71" s="2" t="s">
        <v>52</v>
      </c>
      <c r="AA71" s="43"/>
      <c r="AB71" s="2" t="s">
        <v>52</v>
      </c>
    </row>
    <row r="72" spans="1:28" ht="30" customHeight="1" x14ac:dyDescent="0.3">
      <c r="A72" s="17" t="s">
        <v>1027</v>
      </c>
      <c r="B72" s="17" t="s">
        <v>1020</v>
      </c>
      <c r="C72" s="17" t="s">
        <v>1025</v>
      </c>
      <c r="D72" s="41" t="s">
        <v>554</v>
      </c>
      <c r="E72" s="42"/>
      <c r="F72" s="17"/>
      <c r="G72" s="42"/>
      <c r="H72" s="17"/>
      <c r="I72" s="42"/>
      <c r="J72" s="17"/>
      <c r="K72" s="42"/>
      <c r="L72" s="17"/>
      <c r="M72" s="42"/>
      <c r="N72" s="17"/>
      <c r="O72" s="42"/>
      <c r="P72" s="42"/>
      <c r="Q72" s="42"/>
      <c r="R72" s="42"/>
      <c r="S72" s="42"/>
      <c r="T72" s="42"/>
      <c r="U72" s="42"/>
      <c r="V72" s="42"/>
      <c r="W72" s="17" t="s">
        <v>1026</v>
      </c>
      <c r="X72" s="17" t="s">
        <v>52</v>
      </c>
      <c r="Y72" s="2" t="s">
        <v>52</v>
      </c>
      <c r="Z72" s="2" t="s">
        <v>52</v>
      </c>
      <c r="AA72" s="43"/>
      <c r="AB72" s="2" t="s">
        <v>52</v>
      </c>
    </row>
    <row r="73" spans="1:28" ht="30" customHeight="1" x14ac:dyDescent="0.3">
      <c r="A73" s="17" t="s">
        <v>1031</v>
      </c>
      <c r="B73" s="17" t="s">
        <v>1020</v>
      </c>
      <c r="C73" s="17" t="s">
        <v>1029</v>
      </c>
      <c r="D73" s="41" t="s">
        <v>554</v>
      </c>
      <c r="E73" s="42"/>
      <c r="F73" s="17"/>
      <c r="G73" s="42"/>
      <c r="H73" s="17"/>
      <c r="I73" s="42"/>
      <c r="J73" s="17"/>
      <c r="K73" s="42"/>
      <c r="L73" s="17"/>
      <c r="M73" s="42"/>
      <c r="N73" s="17"/>
      <c r="O73" s="42"/>
      <c r="P73" s="42"/>
      <c r="Q73" s="42"/>
      <c r="R73" s="42"/>
      <c r="S73" s="42"/>
      <c r="T73" s="42"/>
      <c r="U73" s="42"/>
      <c r="V73" s="42"/>
      <c r="W73" s="17" t="s">
        <v>1030</v>
      </c>
      <c r="X73" s="17" t="s">
        <v>52</v>
      </c>
      <c r="Y73" s="2" t="s">
        <v>52</v>
      </c>
      <c r="Z73" s="2" t="s">
        <v>52</v>
      </c>
      <c r="AA73" s="43"/>
      <c r="AB73" s="2" t="s">
        <v>52</v>
      </c>
    </row>
    <row r="74" spans="1:28" ht="30" customHeight="1" x14ac:dyDescent="0.3">
      <c r="A74" s="17" t="s">
        <v>1039</v>
      </c>
      <c r="B74" s="17" t="s">
        <v>1020</v>
      </c>
      <c r="C74" s="17" t="s">
        <v>1037</v>
      </c>
      <c r="D74" s="41" t="s">
        <v>554</v>
      </c>
      <c r="E74" s="42"/>
      <c r="F74" s="17"/>
      <c r="G74" s="42"/>
      <c r="H74" s="17"/>
      <c r="I74" s="42"/>
      <c r="J74" s="17"/>
      <c r="K74" s="42"/>
      <c r="L74" s="17"/>
      <c r="M74" s="42"/>
      <c r="N74" s="17"/>
      <c r="O74" s="42"/>
      <c r="P74" s="42"/>
      <c r="Q74" s="42"/>
      <c r="R74" s="42"/>
      <c r="S74" s="42"/>
      <c r="T74" s="42"/>
      <c r="U74" s="42"/>
      <c r="V74" s="42"/>
      <c r="W74" s="17" t="s">
        <v>1038</v>
      </c>
      <c r="X74" s="17" t="s">
        <v>52</v>
      </c>
      <c r="Y74" s="2" t="s">
        <v>52</v>
      </c>
      <c r="Z74" s="2" t="s">
        <v>52</v>
      </c>
      <c r="AA74" s="43"/>
      <c r="AB74" s="2" t="s">
        <v>52</v>
      </c>
    </row>
    <row r="75" spans="1:28" ht="30" customHeight="1" x14ac:dyDescent="0.3">
      <c r="A75" s="17" t="s">
        <v>1043</v>
      </c>
      <c r="B75" s="17" t="s">
        <v>1020</v>
      </c>
      <c r="C75" s="17" t="s">
        <v>1041</v>
      </c>
      <c r="D75" s="41" t="s">
        <v>554</v>
      </c>
      <c r="E75" s="42"/>
      <c r="F75" s="17"/>
      <c r="G75" s="42"/>
      <c r="H75" s="17"/>
      <c r="I75" s="42"/>
      <c r="J75" s="17"/>
      <c r="K75" s="42"/>
      <c r="L75" s="17"/>
      <c r="M75" s="42"/>
      <c r="N75" s="17"/>
      <c r="O75" s="42"/>
      <c r="P75" s="42"/>
      <c r="Q75" s="42"/>
      <c r="R75" s="42"/>
      <c r="S75" s="42"/>
      <c r="T75" s="42"/>
      <c r="U75" s="42"/>
      <c r="V75" s="42"/>
      <c r="W75" s="17" t="s">
        <v>1042</v>
      </c>
      <c r="X75" s="17" t="s">
        <v>52</v>
      </c>
      <c r="Y75" s="2" t="s">
        <v>52</v>
      </c>
      <c r="Z75" s="2" t="s">
        <v>52</v>
      </c>
      <c r="AA75" s="43"/>
      <c r="AB75" s="2" t="s">
        <v>52</v>
      </c>
    </row>
    <row r="76" spans="1:28" ht="30" customHeight="1" x14ac:dyDescent="0.3">
      <c r="A76" s="17" t="s">
        <v>1035</v>
      </c>
      <c r="B76" s="17" t="s">
        <v>1020</v>
      </c>
      <c r="C76" s="17" t="s">
        <v>1033</v>
      </c>
      <c r="D76" s="41" t="s">
        <v>554</v>
      </c>
      <c r="E76" s="42"/>
      <c r="F76" s="17"/>
      <c r="G76" s="42"/>
      <c r="H76" s="17"/>
      <c r="I76" s="42"/>
      <c r="J76" s="17"/>
      <c r="K76" s="42"/>
      <c r="L76" s="17"/>
      <c r="M76" s="42"/>
      <c r="N76" s="17"/>
      <c r="O76" s="42"/>
      <c r="P76" s="42"/>
      <c r="Q76" s="42"/>
      <c r="R76" s="42"/>
      <c r="S76" s="42"/>
      <c r="T76" s="42"/>
      <c r="U76" s="42"/>
      <c r="V76" s="42"/>
      <c r="W76" s="17" t="s">
        <v>1034</v>
      </c>
      <c r="X76" s="17" t="s">
        <v>52</v>
      </c>
      <c r="Y76" s="2" t="s">
        <v>52</v>
      </c>
      <c r="Z76" s="2" t="s">
        <v>52</v>
      </c>
      <c r="AA76" s="43"/>
      <c r="AB76" s="2" t="s">
        <v>52</v>
      </c>
    </row>
    <row r="77" spans="1:28" ht="30" customHeight="1" x14ac:dyDescent="0.3">
      <c r="A77" s="17" t="s">
        <v>1047</v>
      </c>
      <c r="B77" s="17" t="s">
        <v>1020</v>
      </c>
      <c r="C77" s="17" t="s">
        <v>1045</v>
      </c>
      <c r="D77" s="41" t="s">
        <v>554</v>
      </c>
      <c r="E77" s="42"/>
      <c r="F77" s="17"/>
      <c r="G77" s="42"/>
      <c r="H77" s="17"/>
      <c r="I77" s="42"/>
      <c r="J77" s="17"/>
      <c r="K77" s="42"/>
      <c r="L77" s="17"/>
      <c r="M77" s="42"/>
      <c r="N77" s="17"/>
      <c r="O77" s="42"/>
      <c r="P77" s="42"/>
      <c r="Q77" s="42"/>
      <c r="R77" s="42"/>
      <c r="S77" s="42"/>
      <c r="T77" s="42"/>
      <c r="U77" s="42"/>
      <c r="V77" s="42"/>
      <c r="W77" s="17" t="s">
        <v>1046</v>
      </c>
      <c r="X77" s="17" t="s">
        <v>52</v>
      </c>
      <c r="Y77" s="2" t="s">
        <v>52</v>
      </c>
      <c r="Z77" s="2" t="s">
        <v>52</v>
      </c>
      <c r="AA77" s="43"/>
      <c r="AB77" s="2" t="s">
        <v>52</v>
      </c>
    </row>
    <row r="78" spans="1:28" ht="30" customHeight="1" x14ac:dyDescent="0.3">
      <c r="A78" s="17" t="s">
        <v>1051</v>
      </c>
      <c r="B78" s="17" t="s">
        <v>1020</v>
      </c>
      <c r="C78" s="17" t="s">
        <v>1049</v>
      </c>
      <c r="D78" s="41" t="s">
        <v>554</v>
      </c>
      <c r="E78" s="42"/>
      <c r="F78" s="17"/>
      <c r="G78" s="42"/>
      <c r="H78" s="17"/>
      <c r="I78" s="42"/>
      <c r="J78" s="17"/>
      <c r="K78" s="42"/>
      <c r="L78" s="17"/>
      <c r="M78" s="42"/>
      <c r="N78" s="17"/>
      <c r="O78" s="42"/>
      <c r="P78" s="42"/>
      <c r="Q78" s="42"/>
      <c r="R78" s="42"/>
      <c r="S78" s="42"/>
      <c r="T78" s="42"/>
      <c r="U78" s="42"/>
      <c r="V78" s="42"/>
      <c r="W78" s="17" t="s">
        <v>1050</v>
      </c>
      <c r="X78" s="17" t="s">
        <v>52</v>
      </c>
      <c r="Y78" s="2" t="s">
        <v>52</v>
      </c>
      <c r="Z78" s="2" t="s">
        <v>52</v>
      </c>
      <c r="AA78" s="43"/>
      <c r="AB78" s="2" t="s">
        <v>52</v>
      </c>
    </row>
    <row r="79" spans="1:28" ht="30" customHeight="1" x14ac:dyDescent="0.3">
      <c r="A79" s="17" t="s">
        <v>1056</v>
      </c>
      <c r="B79" s="17" t="s">
        <v>1020</v>
      </c>
      <c r="C79" s="17" t="s">
        <v>1053</v>
      </c>
      <c r="D79" s="41" t="s">
        <v>1054</v>
      </c>
      <c r="E79" s="42"/>
      <c r="F79" s="17"/>
      <c r="G79" s="42"/>
      <c r="H79" s="17"/>
      <c r="I79" s="42"/>
      <c r="J79" s="17"/>
      <c r="K79" s="42"/>
      <c r="L79" s="17"/>
      <c r="M79" s="42"/>
      <c r="N79" s="17"/>
      <c r="O79" s="42"/>
      <c r="P79" s="42"/>
      <c r="Q79" s="42"/>
      <c r="R79" s="42"/>
      <c r="S79" s="42"/>
      <c r="T79" s="42"/>
      <c r="U79" s="42"/>
      <c r="V79" s="42"/>
      <c r="W79" s="17" t="s">
        <v>1055</v>
      </c>
      <c r="X79" s="17" t="s">
        <v>52</v>
      </c>
      <c r="Y79" s="2" t="s">
        <v>52</v>
      </c>
      <c r="Z79" s="2" t="s">
        <v>52</v>
      </c>
      <c r="AA79" s="43"/>
      <c r="AB79" s="2" t="s">
        <v>52</v>
      </c>
    </row>
    <row r="80" spans="1:28" ht="30" customHeight="1" x14ac:dyDescent="0.3">
      <c r="A80" s="17" t="s">
        <v>1456</v>
      </c>
      <c r="B80" s="17" t="s">
        <v>1453</v>
      </c>
      <c r="C80" s="17" t="s">
        <v>1454</v>
      </c>
      <c r="D80" s="41" t="s">
        <v>554</v>
      </c>
      <c r="E80" s="42"/>
      <c r="F80" s="17"/>
      <c r="G80" s="42"/>
      <c r="H80" s="17"/>
      <c r="I80" s="42"/>
      <c r="J80" s="17"/>
      <c r="K80" s="42"/>
      <c r="L80" s="17"/>
      <c r="M80" s="42"/>
      <c r="N80" s="17"/>
      <c r="O80" s="42"/>
      <c r="P80" s="42"/>
      <c r="Q80" s="42"/>
      <c r="R80" s="42"/>
      <c r="S80" s="42"/>
      <c r="T80" s="42"/>
      <c r="U80" s="42"/>
      <c r="V80" s="42"/>
      <c r="W80" s="17" t="s">
        <v>1455</v>
      </c>
      <c r="X80" s="17" t="s">
        <v>52</v>
      </c>
      <c r="Y80" s="2" t="s">
        <v>52</v>
      </c>
      <c r="Z80" s="2" t="s">
        <v>52</v>
      </c>
      <c r="AA80" s="43"/>
      <c r="AB80" s="2" t="s">
        <v>52</v>
      </c>
    </row>
    <row r="81" spans="1:28" ht="30" customHeight="1" x14ac:dyDescent="0.3">
      <c r="A81" s="17" t="s">
        <v>1006</v>
      </c>
      <c r="B81" s="17" t="s">
        <v>1003</v>
      </c>
      <c r="C81" s="17" t="s">
        <v>1004</v>
      </c>
      <c r="D81" s="41" t="s">
        <v>554</v>
      </c>
      <c r="E81" s="42"/>
      <c r="F81" s="17"/>
      <c r="G81" s="42"/>
      <c r="H81" s="17"/>
      <c r="I81" s="42"/>
      <c r="J81" s="17"/>
      <c r="K81" s="42"/>
      <c r="L81" s="17"/>
      <c r="M81" s="42"/>
      <c r="N81" s="17"/>
      <c r="O81" s="42"/>
      <c r="P81" s="42"/>
      <c r="Q81" s="42"/>
      <c r="R81" s="42"/>
      <c r="S81" s="42"/>
      <c r="T81" s="42"/>
      <c r="U81" s="42"/>
      <c r="V81" s="42"/>
      <c r="W81" s="17" t="s">
        <v>1005</v>
      </c>
      <c r="X81" s="17" t="s">
        <v>52</v>
      </c>
      <c r="Y81" s="2" t="s">
        <v>52</v>
      </c>
      <c r="Z81" s="2" t="s">
        <v>52</v>
      </c>
      <c r="AA81" s="43"/>
      <c r="AB81" s="2" t="s">
        <v>52</v>
      </c>
    </row>
    <row r="82" spans="1:28" ht="30" customHeight="1" x14ac:dyDescent="0.3">
      <c r="A82" s="17" t="s">
        <v>1011</v>
      </c>
      <c r="B82" s="17" t="s">
        <v>1008</v>
      </c>
      <c r="C82" s="17" t="s">
        <v>1009</v>
      </c>
      <c r="D82" s="41" t="s">
        <v>315</v>
      </c>
      <c r="E82" s="42"/>
      <c r="F82" s="17"/>
      <c r="G82" s="42"/>
      <c r="H82" s="17"/>
      <c r="I82" s="42"/>
      <c r="J82" s="17"/>
      <c r="K82" s="42"/>
      <c r="L82" s="17"/>
      <c r="M82" s="42"/>
      <c r="N82" s="17"/>
      <c r="O82" s="42"/>
      <c r="P82" s="42"/>
      <c r="Q82" s="42"/>
      <c r="R82" s="42"/>
      <c r="S82" s="42"/>
      <c r="T82" s="42"/>
      <c r="U82" s="42"/>
      <c r="V82" s="42"/>
      <c r="W82" s="17" t="s">
        <v>1010</v>
      </c>
      <c r="X82" s="17" t="s">
        <v>52</v>
      </c>
      <c r="Y82" s="2" t="s">
        <v>52</v>
      </c>
      <c r="Z82" s="2" t="s">
        <v>52</v>
      </c>
      <c r="AA82" s="43"/>
      <c r="AB82" s="2" t="s">
        <v>52</v>
      </c>
    </row>
    <row r="83" spans="1:28" ht="30" customHeight="1" x14ac:dyDescent="0.3">
      <c r="A83" s="17" t="s">
        <v>317</v>
      </c>
      <c r="B83" s="17" t="s">
        <v>313</v>
      </c>
      <c r="C83" s="17" t="s">
        <v>314</v>
      </c>
      <c r="D83" s="41" t="s">
        <v>315</v>
      </c>
      <c r="E83" s="42"/>
      <c r="F83" s="17"/>
      <c r="G83" s="42"/>
      <c r="H83" s="17"/>
      <c r="I83" s="42"/>
      <c r="J83" s="17"/>
      <c r="K83" s="42"/>
      <c r="L83" s="17"/>
      <c r="M83" s="42"/>
      <c r="N83" s="17"/>
      <c r="O83" s="42"/>
      <c r="P83" s="42"/>
      <c r="Q83" s="42"/>
      <c r="R83" s="42"/>
      <c r="S83" s="42"/>
      <c r="T83" s="42"/>
      <c r="U83" s="42"/>
      <c r="V83" s="42"/>
      <c r="W83" s="17" t="s">
        <v>316</v>
      </c>
      <c r="X83" s="17" t="s">
        <v>52</v>
      </c>
      <c r="Y83" s="2" t="s">
        <v>52</v>
      </c>
      <c r="Z83" s="2" t="s">
        <v>52</v>
      </c>
      <c r="AA83" s="43"/>
      <c r="AB83" s="2" t="s">
        <v>52</v>
      </c>
    </row>
    <row r="84" spans="1:28" ht="30" customHeight="1" x14ac:dyDescent="0.3">
      <c r="A84" s="17" t="s">
        <v>321</v>
      </c>
      <c r="B84" s="17" t="s">
        <v>313</v>
      </c>
      <c r="C84" s="17" t="s">
        <v>319</v>
      </c>
      <c r="D84" s="41" t="s">
        <v>315</v>
      </c>
      <c r="E84" s="42"/>
      <c r="F84" s="17"/>
      <c r="G84" s="42"/>
      <c r="H84" s="17"/>
      <c r="I84" s="42"/>
      <c r="J84" s="17"/>
      <c r="K84" s="42"/>
      <c r="L84" s="17"/>
      <c r="M84" s="42"/>
      <c r="N84" s="17"/>
      <c r="O84" s="42"/>
      <c r="P84" s="42"/>
      <c r="Q84" s="42"/>
      <c r="R84" s="42"/>
      <c r="S84" s="42"/>
      <c r="T84" s="42"/>
      <c r="U84" s="42"/>
      <c r="V84" s="42"/>
      <c r="W84" s="17" t="s">
        <v>320</v>
      </c>
      <c r="X84" s="17" t="s">
        <v>52</v>
      </c>
      <c r="Y84" s="2" t="s">
        <v>52</v>
      </c>
      <c r="Z84" s="2" t="s">
        <v>52</v>
      </c>
      <c r="AA84" s="43"/>
      <c r="AB84" s="2" t="s">
        <v>52</v>
      </c>
    </row>
    <row r="85" spans="1:28" ht="30" customHeight="1" x14ac:dyDescent="0.3">
      <c r="A85" s="17" t="s">
        <v>325</v>
      </c>
      <c r="B85" s="17" t="s">
        <v>313</v>
      </c>
      <c r="C85" s="17" t="s">
        <v>323</v>
      </c>
      <c r="D85" s="41" t="s">
        <v>315</v>
      </c>
      <c r="E85" s="42"/>
      <c r="F85" s="17"/>
      <c r="G85" s="42"/>
      <c r="H85" s="17"/>
      <c r="I85" s="42"/>
      <c r="J85" s="17"/>
      <c r="K85" s="42"/>
      <c r="L85" s="17"/>
      <c r="M85" s="42"/>
      <c r="N85" s="17"/>
      <c r="O85" s="42"/>
      <c r="P85" s="42"/>
      <c r="Q85" s="42"/>
      <c r="R85" s="42"/>
      <c r="S85" s="42"/>
      <c r="T85" s="42"/>
      <c r="U85" s="42"/>
      <c r="V85" s="42"/>
      <c r="W85" s="17" t="s">
        <v>324</v>
      </c>
      <c r="X85" s="17" t="s">
        <v>52</v>
      </c>
      <c r="Y85" s="2" t="s">
        <v>52</v>
      </c>
      <c r="Z85" s="2" t="s">
        <v>52</v>
      </c>
      <c r="AA85" s="43"/>
      <c r="AB85" s="2" t="s">
        <v>52</v>
      </c>
    </row>
    <row r="86" spans="1:28" ht="30" customHeight="1" x14ac:dyDescent="0.3">
      <c r="A86" s="17" t="s">
        <v>610</v>
      </c>
      <c r="B86" s="17" t="s">
        <v>607</v>
      </c>
      <c r="C86" s="17" t="s">
        <v>608</v>
      </c>
      <c r="D86" s="41" t="s">
        <v>76</v>
      </c>
      <c r="E86" s="42"/>
      <c r="F86" s="17"/>
      <c r="G86" s="42"/>
      <c r="H86" s="17"/>
      <c r="I86" s="42"/>
      <c r="J86" s="17"/>
      <c r="K86" s="42"/>
      <c r="L86" s="17"/>
      <c r="M86" s="42"/>
      <c r="N86" s="17"/>
      <c r="O86" s="42"/>
      <c r="P86" s="42"/>
      <c r="Q86" s="42"/>
      <c r="R86" s="42"/>
      <c r="S86" s="42"/>
      <c r="T86" s="42"/>
      <c r="U86" s="42"/>
      <c r="V86" s="42"/>
      <c r="W86" s="17" t="s">
        <v>609</v>
      </c>
      <c r="X86" s="17" t="s">
        <v>52</v>
      </c>
      <c r="Y86" s="2" t="s">
        <v>52</v>
      </c>
      <c r="Z86" s="2" t="s">
        <v>52</v>
      </c>
      <c r="AA86" s="43"/>
      <c r="AB86" s="2" t="s">
        <v>52</v>
      </c>
    </row>
    <row r="87" spans="1:28" ht="30" customHeight="1" x14ac:dyDescent="0.3">
      <c r="A87" s="17" t="s">
        <v>1807</v>
      </c>
      <c r="B87" s="17" t="s">
        <v>612</v>
      </c>
      <c r="C87" s="17" t="s">
        <v>613</v>
      </c>
      <c r="D87" s="41" t="s">
        <v>76</v>
      </c>
      <c r="E87" s="42"/>
      <c r="F87" s="17"/>
      <c r="G87" s="42"/>
      <c r="H87" s="17"/>
      <c r="I87" s="42"/>
      <c r="J87" s="17"/>
      <c r="K87" s="42"/>
      <c r="L87" s="17"/>
      <c r="M87" s="42"/>
      <c r="N87" s="17"/>
      <c r="O87" s="42"/>
      <c r="P87" s="42"/>
      <c r="Q87" s="42"/>
      <c r="R87" s="42"/>
      <c r="S87" s="42"/>
      <c r="T87" s="42"/>
      <c r="U87" s="42"/>
      <c r="V87" s="42"/>
      <c r="W87" s="17" t="s">
        <v>1806</v>
      </c>
      <c r="X87" s="17" t="s">
        <v>52</v>
      </c>
      <c r="Y87" s="2" t="s">
        <v>52</v>
      </c>
      <c r="Z87" s="2" t="s">
        <v>52</v>
      </c>
      <c r="AA87" s="43"/>
      <c r="AB87" s="2" t="s">
        <v>52</v>
      </c>
    </row>
    <row r="88" spans="1:28" ht="30" customHeight="1" x14ac:dyDescent="0.3">
      <c r="A88" s="17" t="s">
        <v>1812</v>
      </c>
      <c r="B88" s="17" t="s">
        <v>617</v>
      </c>
      <c r="C88" s="17" t="s">
        <v>613</v>
      </c>
      <c r="D88" s="41" t="s">
        <v>76</v>
      </c>
      <c r="E88" s="42"/>
      <c r="F88" s="17"/>
      <c r="G88" s="42"/>
      <c r="H88" s="17"/>
      <c r="I88" s="42"/>
      <c r="J88" s="17"/>
      <c r="K88" s="42"/>
      <c r="L88" s="17"/>
      <c r="M88" s="42"/>
      <c r="N88" s="17"/>
      <c r="O88" s="42"/>
      <c r="P88" s="42"/>
      <c r="Q88" s="42"/>
      <c r="R88" s="42"/>
      <c r="S88" s="42"/>
      <c r="T88" s="42"/>
      <c r="U88" s="42"/>
      <c r="V88" s="42"/>
      <c r="W88" s="17" t="s">
        <v>1811</v>
      </c>
      <c r="X88" s="17" t="s">
        <v>52</v>
      </c>
      <c r="Y88" s="2" t="s">
        <v>52</v>
      </c>
      <c r="Z88" s="2" t="s">
        <v>52</v>
      </c>
      <c r="AA88" s="43"/>
      <c r="AB88" s="2" t="s">
        <v>52</v>
      </c>
    </row>
    <row r="89" spans="1:28" ht="30" customHeight="1" x14ac:dyDescent="0.3">
      <c r="A89" s="17" t="s">
        <v>1817</v>
      </c>
      <c r="B89" s="17" t="s">
        <v>621</v>
      </c>
      <c r="C89" s="17" t="s">
        <v>622</v>
      </c>
      <c r="D89" s="41" t="s">
        <v>76</v>
      </c>
      <c r="E89" s="42"/>
      <c r="F89" s="17"/>
      <c r="G89" s="42"/>
      <c r="H89" s="17"/>
      <c r="I89" s="42"/>
      <c r="J89" s="17"/>
      <c r="K89" s="42"/>
      <c r="L89" s="17"/>
      <c r="M89" s="42"/>
      <c r="N89" s="17"/>
      <c r="O89" s="42"/>
      <c r="P89" s="42"/>
      <c r="Q89" s="42"/>
      <c r="R89" s="42"/>
      <c r="S89" s="42"/>
      <c r="T89" s="42"/>
      <c r="U89" s="42"/>
      <c r="V89" s="42"/>
      <c r="W89" s="17" t="s">
        <v>1816</v>
      </c>
      <c r="X89" s="17" t="s">
        <v>52</v>
      </c>
      <c r="Y89" s="2" t="s">
        <v>52</v>
      </c>
      <c r="Z89" s="2" t="s">
        <v>52</v>
      </c>
      <c r="AA89" s="43"/>
      <c r="AB89" s="2" t="s">
        <v>52</v>
      </c>
    </row>
    <row r="90" spans="1:28" ht="30" customHeight="1" x14ac:dyDescent="0.3">
      <c r="A90" s="17" t="s">
        <v>1822</v>
      </c>
      <c r="B90" s="17" t="s">
        <v>626</v>
      </c>
      <c r="C90" s="17" t="s">
        <v>627</v>
      </c>
      <c r="D90" s="41" t="s">
        <v>76</v>
      </c>
      <c r="E90" s="42"/>
      <c r="F90" s="17"/>
      <c r="G90" s="42"/>
      <c r="H90" s="17"/>
      <c r="I90" s="42"/>
      <c r="J90" s="17"/>
      <c r="K90" s="42"/>
      <c r="L90" s="17"/>
      <c r="M90" s="42"/>
      <c r="N90" s="17"/>
      <c r="O90" s="42"/>
      <c r="P90" s="42"/>
      <c r="Q90" s="42"/>
      <c r="R90" s="42"/>
      <c r="S90" s="42"/>
      <c r="T90" s="42"/>
      <c r="U90" s="42"/>
      <c r="V90" s="42"/>
      <c r="W90" s="17" t="s">
        <v>1821</v>
      </c>
      <c r="X90" s="17" t="s">
        <v>52</v>
      </c>
      <c r="Y90" s="2" t="s">
        <v>52</v>
      </c>
      <c r="Z90" s="2" t="s">
        <v>52</v>
      </c>
      <c r="AA90" s="43"/>
      <c r="AB90" s="2" t="s">
        <v>52</v>
      </c>
    </row>
    <row r="91" spans="1:28" ht="30" customHeight="1" x14ac:dyDescent="0.3">
      <c r="A91" s="17" t="s">
        <v>1827</v>
      </c>
      <c r="B91" s="17" t="s">
        <v>631</v>
      </c>
      <c r="C91" s="17" t="s">
        <v>632</v>
      </c>
      <c r="D91" s="41" t="s">
        <v>76</v>
      </c>
      <c r="E91" s="42"/>
      <c r="F91" s="17"/>
      <c r="G91" s="42"/>
      <c r="H91" s="17"/>
      <c r="I91" s="42"/>
      <c r="J91" s="17"/>
      <c r="K91" s="42"/>
      <c r="L91" s="17"/>
      <c r="M91" s="42"/>
      <c r="N91" s="17"/>
      <c r="O91" s="42"/>
      <c r="P91" s="42"/>
      <c r="Q91" s="42"/>
      <c r="R91" s="42"/>
      <c r="S91" s="42"/>
      <c r="T91" s="42"/>
      <c r="U91" s="42"/>
      <c r="V91" s="42"/>
      <c r="W91" s="17" t="s">
        <v>1826</v>
      </c>
      <c r="X91" s="17" t="s">
        <v>52</v>
      </c>
      <c r="Y91" s="2" t="s">
        <v>52</v>
      </c>
      <c r="Z91" s="2" t="s">
        <v>52</v>
      </c>
      <c r="AA91" s="43"/>
      <c r="AB91" s="2" t="s">
        <v>52</v>
      </c>
    </row>
    <row r="92" spans="1:28" ht="30" customHeight="1" x14ac:dyDescent="0.3">
      <c r="A92" s="17" t="s">
        <v>1832</v>
      </c>
      <c r="B92" s="17" t="s">
        <v>636</v>
      </c>
      <c r="C92" s="17" t="s">
        <v>627</v>
      </c>
      <c r="D92" s="41" t="s">
        <v>76</v>
      </c>
      <c r="E92" s="42"/>
      <c r="F92" s="17"/>
      <c r="G92" s="42"/>
      <c r="H92" s="17"/>
      <c r="I92" s="42"/>
      <c r="J92" s="17"/>
      <c r="K92" s="42"/>
      <c r="L92" s="17"/>
      <c r="M92" s="42"/>
      <c r="N92" s="17"/>
      <c r="O92" s="42"/>
      <c r="P92" s="42"/>
      <c r="Q92" s="42"/>
      <c r="R92" s="42"/>
      <c r="S92" s="42"/>
      <c r="T92" s="42"/>
      <c r="U92" s="42"/>
      <c r="V92" s="42"/>
      <c r="W92" s="17" t="s">
        <v>1831</v>
      </c>
      <c r="X92" s="17" t="s">
        <v>52</v>
      </c>
      <c r="Y92" s="2" t="s">
        <v>52</v>
      </c>
      <c r="Z92" s="2" t="s">
        <v>52</v>
      </c>
      <c r="AA92" s="43"/>
      <c r="AB92" s="2" t="s">
        <v>52</v>
      </c>
    </row>
    <row r="93" spans="1:28" ht="30" customHeight="1" x14ac:dyDescent="0.3">
      <c r="A93" s="17" t="s">
        <v>1837</v>
      </c>
      <c r="B93" s="17" t="s">
        <v>640</v>
      </c>
      <c r="C93" s="17" t="s">
        <v>52</v>
      </c>
      <c r="D93" s="41" t="s">
        <v>76</v>
      </c>
      <c r="E93" s="42"/>
      <c r="F93" s="17"/>
      <c r="G93" s="42"/>
      <c r="H93" s="17"/>
      <c r="I93" s="42"/>
      <c r="J93" s="17"/>
      <c r="K93" s="42"/>
      <c r="L93" s="17"/>
      <c r="M93" s="42"/>
      <c r="N93" s="17"/>
      <c r="O93" s="42"/>
      <c r="P93" s="42"/>
      <c r="Q93" s="42"/>
      <c r="R93" s="42"/>
      <c r="S93" s="42"/>
      <c r="T93" s="42"/>
      <c r="U93" s="42"/>
      <c r="V93" s="42"/>
      <c r="W93" s="17" t="s">
        <v>1836</v>
      </c>
      <c r="X93" s="17" t="s">
        <v>52</v>
      </c>
      <c r="Y93" s="2" t="s">
        <v>52</v>
      </c>
      <c r="Z93" s="2" t="s">
        <v>52</v>
      </c>
      <c r="AA93" s="43"/>
      <c r="AB93" s="2" t="s">
        <v>52</v>
      </c>
    </row>
    <row r="94" spans="1:28" ht="30" customHeight="1" x14ac:dyDescent="0.3">
      <c r="A94" s="17" t="s">
        <v>1842</v>
      </c>
      <c r="B94" s="17" t="s">
        <v>644</v>
      </c>
      <c r="C94" s="17" t="s">
        <v>613</v>
      </c>
      <c r="D94" s="41" t="s">
        <v>76</v>
      </c>
      <c r="E94" s="42"/>
      <c r="F94" s="17"/>
      <c r="G94" s="42"/>
      <c r="H94" s="17"/>
      <c r="I94" s="42"/>
      <c r="J94" s="17"/>
      <c r="K94" s="42"/>
      <c r="L94" s="17"/>
      <c r="M94" s="42"/>
      <c r="N94" s="17"/>
      <c r="O94" s="42"/>
      <c r="P94" s="42"/>
      <c r="Q94" s="42"/>
      <c r="R94" s="42"/>
      <c r="S94" s="42"/>
      <c r="T94" s="42"/>
      <c r="U94" s="42"/>
      <c r="V94" s="42"/>
      <c r="W94" s="17" t="s">
        <v>1841</v>
      </c>
      <c r="X94" s="17" t="s">
        <v>52</v>
      </c>
      <c r="Y94" s="2" t="s">
        <v>52</v>
      </c>
      <c r="Z94" s="2" t="s">
        <v>52</v>
      </c>
      <c r="AA94" s="43"/>
      <c r="AB94" s="2" t="s">
        <v>52</v>
      </c>
    </row>
    <row r="95" spans="1:28" ht="30" customHeight="1" x14ac:dyDescent="0.3">
      <c r="A95" s="17" t="s">
        <v>2449</v>
      </c>
      <c r="B95" s="17" t="s">
        <v>2446</v>
      </c>
      <c r="C95" s="17" t="s">
        <v>2447</v>
      </c>
      <c r="D95" s="41" t="s">
        <v>1054</v>
      </c>
      <c r="E95" s="42"/>
      <c r="F95" s="17"/>
      <c r="G95" s="42"/>
      <c r="H95" s="17"/>
      <c r="I95" s="42"/>
      <c r="J95" s="17"/>
      <c r="K95" s="42"/>
      <c r="L95" s="17"/>
      <c r="M95" s="42"/>
      <c r="N95" s="17"/>
      <c r="O95" s="42"/>
      <c r="P95" s="42"/>
      <c r="Q95" s="42"/>
      <c r="R95" s="42"/>
      <c r="S95" s="42"/>
      <c r="T95" s="42"/>
      <c r="U95" s="42"/>
      <c r="V95" s="42"/>
      <c r="W95" s="17" t="s">
        <v>2448</v>
      </c>
      <c r="X95" s="17" t="s">
        <v>52</v>
      </c>
      <c r="Y95" s="2" t="s">
        <v>52</v>
      </c>
      <c r="Z95" s="2" t="s">
        <v>52</v>
      </c>
      <c r="AA95" s="43"/>
      <c r="AB95" s="2" t="s">
        <v>52</v>
      </c>
    </row>
    <row r="96" spans="1:28" ht="30" customHeight="1" x14ac:dyDescent="0.3">
      <c r="A96" s="17" t="s">
        <v>1281</v>
      </c>
      <c r="B96" s="17" t="s">
        <v>1110</v>
      </c>
      <c r="C96" s="17" t="s">
        <v>1279</v>
      </c>
      <c r="D96" s="41" t="s">
        <v>897</v>
      </c>
      <c r="E96" s="42"/>
      <c r="F96" s="17"/>
      <c r="G96" s="42"/>
      <c r="H96" s="17"/>
      <c r="I96" s="42"/>
      <c r="J96" s="17"/>
      <c r="K96" s="42"/>
      <c r="L96" s="17"/>
      <c r="M96" s="42"/>
      <c r="N96" s="17"/>
      <c r="O96" s="42"/>
      <c r="P96" s="42"/>
      <c r="Q96" s="42"/>
      <c r="R96" s="42"/>
      <c r="S96" s="42"/>
      <c r="T96" s="42"/>
      <c r="U96" s="42"/>
      <c r="V96" s="42"/>
      <c r="W96" s="17" t="s">
        <v>1280</v>
      </c>
      <c r="X96" s="17" t="s">
        <v>52</v>
      </c>
      <c r="Y96" s="2" t="s">
        <v>52</v>
      </c>
      <c r="Z96" s="2" t="s">
        <v>52</v>
      </c>
      <c r="AA96" s="43"/>
      <c r="AB96" s="2" t="s">
        <v>52</v>
      </c>
    </row>
    <row r="97" spans="1:28" ht="30" customHeight="1" x14ac:dyDescent="0.3">
      <c r="A97" s="17" t="s">
        <v>2420</v>
      </c>
      <c r="B97" s="17" t="s">
        <v>1110</v>
      </c>
      <c r="C97" s="17" t="s">
        <v>2418</v>
      </c>
      <c r="D97" s="41" t="s">
        <v>897</v>
      </c>
      <c r="E97" s="42"/>
      <c r="F97" s="17"/>
      <c r="G97" s="42"/>
      <c r="H97" s="17"/>
      <c r="I97" s="42"/>
      <c r="J97" s="17"/>
      <c r="K97" s="42"/>
      <c r="L97" s="17"/>
      <c r="M97" s="42"/>
      <c r="N97" s="17"/>
      <c r="O97" s="42"/>
      <c r="P97" s="42"/>
      <c r="Q97" s="42"/>
      <c r="R97" s="42"/>
      <c r="S97" s="42"/>
      <c r="T97" s="42"/>
      <c r="U97" s="42"/>
      <c r="V97" s="42"/>
      <c r="W97" s="17" t="s">
        <v>2419</v>
      </c>
      <c r="X97" s="17" t="s">
        <v>52</v>
      </c>
      <c r="Y97" s="2" t="s">
        <v>52</v>
      </c>
      <c r="Z97" s="2" t="s">
        <v>52</v>
      </c>
      <c r="AA97" s="43"/>
      <c r="AB97" s="2" t="s">
        <v>52</v>
      </c>
    </row>
    <row r="98" spans="1:28" ht="30" customHeight="1" x14ac:dyDescent="0.3">
      <c r="A98" s="17" t="s">
        <v>1113</v>
      </c>
      <c r="B98" s="17" t="s">
        <v>1110</v>
      </c>
      <c r="C98" s="17" t="s">
        <v>1111</v>
      </c>
      <c r="D98" s="41" t="s">
        <v>897</v>
      </c>
      <c r="E98" s="42"/>
      <c r="F98" s="17"/>
      <c r="G98" s="42"/>
      <c r="H98" s="17"/>
      <c r="I98" s="42"/>
      <c r="J98" s="17"/>
      <c r="K98" s="42"/>
      <c r="L98" s="17"/>
      <c r="M98" s="42"/>
      <c r="N98" s="17"/>
      <c r="O98" s="42"/>
      <c r="P98" s="42"/>
      <c r="Q98" s="42"/>
      <c r="R98" s="42"/>
      <c r="S98" s="42"/>
      <c r="T98" s="42"/>
      <c r="U98" s="42"/>
      <c r="V98" s="42"/>
      <c r="W98" s="17" t="s">
        <v>1112</v>
      </c>
      <c r="X98" s="17" t="s">
        <v>52</v>
      </c>
      <c r="Y98" s="2" t="s">
        <v>52</v>
      </c>
      <c r="Z98" s="2" t="s">
        <v>52</v>
      </c>
      <c r="AA98" s="43"/>
      <c r="AB98" s="2" t="s">
        <v>52</v>
      </c>
    </row>
    <row r="99" spans="1:28" ht="30" customHeight="1" x14ac:dyDescent="0.3">
      <c r="A99" s="17" t="s">
        <v>1146</v>
      </c>
      <c r="B99" s="17" t="s">
        <v>1110</v>
      </c>
      <c r="C99" s="17" t="s">
        <v>1144</v>
      </c>
      <c r="D99" s="41" t="s">
        <v>897</v>
      </c>
      <c r="E99" s="42"/>
      <c r="F99" s="17"/>
      <c r="G99" s="42"/>
      <c r="H99" s="17"/>
      <c r="I99" s="42"/>
      <c r="J99" s="17"/>
      <c r="K99" s="42"/>
      <c r="L99" s="17"/>
      <c r="M99" s="42"/>
      <c r="N99" s="17"/>
      <c r="O99" s="42"/>
      <c r="P99" s="42"/>
      <c r="Q99" s="42"/>
      <c r="R99" s="42"/>
      <c r="S99" s="42"/>
      <c r="T99" s="42"/>
      <c r="U99" s="42"/>
      <c r="V99" s="42"/>
      <c r="W99" s="17" t="s">
        <v>1145</v>
      </c>
      <c r="X99" s="17" t="s">
        <v>52</v>
      </c>
      <c r="Y99" s="2" t="s">
        <v>52</v>
      </c>
      <c r="Z99" s="2" t="s">
        <v>52</v>
      </c>
      <c r="AA99" s="43"/>
      <c r="AB99" s="2" t="s">
        <v>52</v>
      </c>
    </row>
    <row r="100" spans="1:28" ht="30" customHeight="1" x14ac:dyDescent="0.3">
      <c r="A100" s="17" t="s">
        <v>1074</v>
      </c>
      <c r="B100" s="17" t="s">
        <v>1071</v>
      </c>
      <c r="C100" s="17" t="s">
        <v>1072</v>
      </c>
      <c r="D100" s="41" t="s">
        <v>897</v>
      </c>
      <c r="E100" s="42"/>
      <c r="F100" s="17"/>
      <c r="G100" s="42"/>
      <c r="H100" s="17"/>
      <c r="I100" s="42"/>
      <c r="J100" s="17"/>
      <c r="K100" s="42"/>
      <c r="L100" s="17"/>
      <c r="M100" s="42"/>
      <c r="N100" s="17"/>
      <c r="O100" s="42"/>
      <c r="P100" s="42"/>
      <c r="Q100" s="42"/>
      <c r="R100" s="42"/>
      <c r="S100" s="42"/>
      <c r="T100" s="42"/>
      <c r="U100" s="42"/>
      <c r="V100" s="42"/>
      <c r="W100" s="17" t="s">
        <v>1073</v>
      </c>
      <c r="X100" s="17" t="s">
        <v>52</v>
      </c>
      <c r="Y100" s="2" t="s">
        <v>52</v>
      </c>
      <c r="Z100" s="2" t="s">
        <v>52</v>
      </c>
      <c r="AA100" s="43"/>
      <c r="AB100" s="2" t="s">
        <v>52</v>
      </c>
    </row>
    <row r="101" spans="1:28" ht="30" customHeight="1" x14ac:dyDescent="0.3">
      <c r="A101" s="17" t="s">
        <v>1120</v>
      </c>
      <c r="B101" s="17" t="s">
        <v>1117</v>
      </c>
      <c r="C101" s="17" t="s">
        <v>1118</v>
      </c>
      <c r="D101" s="41" t="s">
        <v>897</v>
      </c>
      <c r="E101" s="42"/>
      <c r="F101" s="17"/>
      <c r="G101" s="42"/>
      <c r="H101" s="17"/>
      <c r="I101" s="42"/>
      <c r="J101" s="17"/>
      <c r="K101" s="42"/>
      <c r="L101" s="17"/>
      <c r="M101" s="42"/>
      <c r="N101" s="17"/>
      <c r="O101" s="42"/>
      <c r="P101" s="42"/>
      <c r="Q101" s="42"/>
      <c r="R101" s="42"/>
      <c r="S101" s="42"/>
      <c r="T101" s="42"/>
      <c r="U101" s="42"/>
      <c r="V101" s="42"/>
      <c r="W101" s="17" t="s">
        <v>1119</v>
      </c>
      <c r="X101" s="17" t="s">
        <v>52</v>
      </c>
      <c r="Y101" s="2" t="s">
        <v>52</v>
      </c>
      <c r="Z101" s="2" t="s">
        <v>52</v>
      </c>
      <c r="AA101" s="43"/>
      <c r="AB101" s="2" t="s">
        <v>52</v>
      </c>
    </row>
    <row r="102" spans="1:28" ht="30" customHeight="1" x14ac:dyDescent="0.3">
      <c r="A102" s="17" t="s">
        <v>2444</v>
      </c>
      <c r="B102" s="17" t="s">
        <v>2441</v>
      </c>
      <c r="C102" s="17" t="s">
        <v>2442</v>
      </c>
      <c r="D102" s="41" t="s">
        <v>897</v>
      </c>
      <c r="E102" s="42"/>
      <c r="F102" s="17"/>
      <c r="G102" s="42"/>
      <c r="H102" s="17"/>
      <c r="I102" s="42"/>
      <c r="J102" s="17"/>
      <c r="K102" s="42"/>
      <c r="L102" s="17"/>
      <c r="M102" s="42"/>
      <c r="N102" s="17"/>
      <c r="O102" s="42"/>
      <c r="P102" s="42"/>
      <c r="Q102" s="42"/>
      <c r="R102" s="42"/>
      <c r="S102" s="42"/>
      <c r="T102" s="42"/>
      <c r="U102" s="42"/>
      <c r="V102" s="42"/>
      <c r="W102" s="17" t="s">
        <v>2443</v>
      </c>
      <c r="X102" s="17" t="s">
        <v>52</v>
      </c>
      <c r="Y102" s="2" t="s">
        <v>52</v>
      </c>
      <c r="Z102" s="2" t="s">
        <v>52</v>
      </c>
      <c r="AA102" s="43"/>
      <c r="AB102" s="2" t="s">
        <v>52</v>
      </c>
    </row>
    <row r="103" spans="1:28" ht="30" customHeight="1" x14ac:dyDescent="0.3">
      <c r="A103" s="17" t="s">
        <v>2619</v>
      </c>
      <c r="B103" s="17" t="s">
        <v>1083</v>
      </c>
      <c r="C103" s="17" t="s">
        <v>2617</v>
      </c>
      <c r="D103" s="41" t="s">
        <v>897</v>
      </c>
      <c r="E103" s="42"/>
      <c r="F103" s="17"/>
      <c r="G103" s="42"/>
      <c r="H103" s="17"/>
      <c r="I103" s="42"/>
      <c r="J103" s="17"/>
      <c r="K103" s="42"/>
      <c r="L103" s="17"/>
      <c r="M103" s="42"/>
      <c r="N103" s="17"/>
      <c r="O103" s="42"/>
      <c r="P103" s="42"/>
      <c r="Q103" s="42"/>
      <c r="R103" s="42"/>
      <c r="S103" s="42"/>
      <c r="T103" s="42"/>
      <c r="U103" s="42"/>
      <c r="V103" s="42"/>
      <c r="W103" s="17" t="s">
        <v>2618</v>
      </c>
      <c r="X103" s="17" t="s">
        <v>52</v>
      </c>
      <c r="Y103" s="2" t="s">
        <v>52</v>
      </c>
      <c r="Z103" s="2" t="s">
        <v>52</v>
      </c>
      <c r="AA103" s="43"/>
      <c r="AB103" s="2" t="s">
        <v>52</v>
      </c>
    </row>
    <row r="104" spans="1:28" ht="30" customHeight="1" x14ac:dyDescent="0.3">
      <c r="A104" s="17" t="s">
        <v>1086</v>
      </c>
      <c r="B104" s="17" t="s">
        <v>1083</v>
      </c>
      <c r="C104" s="17" t="s">
        <v>1084</v>
      </c>
      <c r="D104" s="41" t="s">
        <v>897</v>
      </c>
      <c r="E104" s="42"/>
      <c r="F104" s="17"/>
      <c r="G104" s="42"/>
      <c r="H104" s="17"/>
      <c r="I104" s="42"/>
      <c r="J104" s="17"/>
      <c r="K104" s="42"/>
      <c r="L104" s="17"/>
      <c r="M104" s="42"/>
      <c r="N104" s="17"/>
      <c r="O104" s="42"/>
      <c r="P104" s="42"/>
      <c r="Q104" s="42"/>
      <c r="R104" s="42"/>
      <c r="S104" s="42"/>
      <c r="T104" s="42"/>
      <c r="U104" s="42"/>
      <c r="V104" s="42"/>
      <c r="W104" s="17" t="s">
        <v>1085</v>
      </c>
      <c r="X104" s="17" t="s">
        <v>52</v>
      </c>
      <c r="Y104" s="2" t="s">
        <v>52</v>
      </c>
      <c r="Z104" s="2" t="s">
        <v>52</v>
      </c>
      <c r="AA104" s="43"/>
      <c r="AB104" s="2" t="s">
        <v>52</v>
      </c>
    </row>
    <row r="105" spans="1:28" ht="30" customHeight="1" x14ac:dyDescent="0.3">
      <c r="A105" s="17" t="s">
        <v>2455</v>
      </c>
      <c r="B105" s="17" t="s">
        <v>2452</v>
      </c>
      <c r="C105" s="17" t="s">
        <v>2453</v>
      </c>
      <c r="D105" s="41" t="s">
        <v>1190</v>
      </c>
      <c r="E105" s="42"/>
      <c r="F105" s="17"/>
      <c r="G105" s="42"/>
      <c r="H105" s="17"/>
      <c r="I105" s="42"/>
      <c r="J105" s="17"/>
      <c r="K105" s="42"/>
      <c r="L105" s="17"/>
      <c r="M105" s="42"/>
      <c r="N105" s="17"/>
      <c r="O105" s="42"/>
      <c r="P105" s="42"/>
      <c r="Q105" s="42"/>
      <c r="R105" s="42"/>
      <c r="S105" s="42"/>
      <c r="T105" s="42"/>
      <c r="U105" s="42"/>
      <c r="V105" s="42"/>
      <c r="W105" s="17" t="s">
        <v>2454</v>
      </c>
      <c r="X105" s="17" t="s">
        <v>52</v>
      </c>
      <c r="Y105" s="2" t="s">
        <v>52</v>
      </c>
      <c r="Z105" s="2" t="s">
        <v>52</v>
      </c>
      <c r="AA105" s="43"/>
      <c r="AB105" s="2" t="s">
        <v>52</v>
      </c>
    </row>
    <row r="106" spans="1:28" ht="30" customHeight="1" x14ac:dyDescent="0.3">
      <c r="A106" s="17" t="s">
        <v>2174</v>
      </c>
      <c r="B106" s="17" t="s">
        <v>2171</v>
      </c>
      <c r="C106" s="17" t="s">
        <v>2172</v>
      </c>
      <c r="D106" s="41" t="s">
        <v>1190</v>
      </c>
      <c r="E106" s="42"/>
      <c r="F106" s="17"/>
      <c r="G106" s="42"/>
      <c r="H106" s="17"/>
      <c r="I106" s="42"/>
      <c r="J106" s="17"/>
      <c r="K106" s="42"/>
      <c r="L106" s="17"/>
      <c r="M106" s="42"/>
      <c r="N106" s="17"/>
      <c r="O106" s="42"/>
      <c r="P106" s="42"/>
      <c r="Q106" s="42"/>
      <c r="R106" s="42"/>
      <c r="S106" s="42"/>
      <c r="T106" s="42"/>
      <c r="U106" s="42"/>
      <c r="V106" s="42"/>
      <c r="W106" s="17" t="s">
        <v>2173</v>
      </c>
      <c r="X106" s="17" t="s">
        <v>52</v>
      </c>
      <c r="Y106" s="2" t="s">
        <v>52</v>
      </c>
      <c r="Z106" s="2" t="s">
        <v>52</v>
      </c>
      <c r="AA106" s="43"/>
      <c r="AB106" s="2" t="s">
        <v>52</v>
      </c>
    </row>
    <row r="107" spans="1:28" ht="30" customHeight="1" x14ac:dyDescent="0.3">
      <c r="A107" s="17" t="s">
        <v>2343</v>
      </c>
      <c r="B107" s="17" t="s">
        <v>2340</v>
      </c>
      <c r="C107" s="17" t="s">
        <v>2341</v>
      </c>
      <c r="D107" s="41" t="s">
        <v>1190</v>
      </c>
      <c r="E107" s="42"/>
      <c r="F107" s="17"/>
      <c r="G107" s="42"/>
      <c r="H107" s="17"/>
      <c r="I107" s="42"/>
      <c r="J107" s="17"/>
      <c r="K107" s="42"/>
      <c r="L107" s="17"/>
      <c r="M107" s="42"/>
      <c r="N107" s="17"/>
      <c r="O107" s="42"/>
      <c r="P107" s="42"/>
      <c r="Q107" s="42"/>
      <c r="R107" s="42"/>
      <c r="S107" s="42"/>
      <c r="T107" s="42"/>
      <c r="U107" s="42"/>
      <c r="V107" s="42"/>
      <c r="W107" s="17" t="s">
        <v>2342</v>
      </c>
      <c r="X107" s="17" t="s">
        <v>52</v>
      </c>
      <c r="Y107" s="2" t="s">
        <v>52</v>
      </c>
      <c r="Z107" s="2" t="s">
        <v>52</v>
      </c>
      <c r="AA107" s="43"/>
      <c r="AB107" s="2" t="s">
        <v>52</v>
      </c>
    </row>
    <row r="108" spans="1:28" ht="30" customHeight="1" x14ac:dyDescent="0.3">
      <c r="A108" s="17" t="s">
        <v>2365</v>
      </c>
      <c r="B108" s="17" t="s">
        <v>2363</v>
      </c>
      <c r="C108" s="17" t="s">
        <v>52</v>
      </c>
      <c r="D108" s="41" t="s">
        <v>1190</v>
      </c>
      <c r="E108" s="42"/>
      <c r="F108" s="17"/>
      <c r="G108" s="42"/>
      <c r="H108" s="17"/>
      <c r="I108" s="42"/>
      <c r="J108" s="17"/>
      <c r="K108" s="42"/>
      <c r="L108" s="17"/>
      <c r="M108" s="42"/>
      <c r="N108" s="17"/>
      <c r="O108" s="42"/>
      <c r="P108" s="42"/>
      <c r="Q108" s="42"/>
      <c r="R108" s="42"/>
      <c r="S108" s="42"/>
      <c r="T108" s="42"/>
      <c r="U108" s="42"/>
      <c r="V108" s="42"/>
      <c r="W108" s="17" t="s">
        <v>2364</v>
      </c>
      <c r="X108" s="17" t="s">
        <v>52</v>
      </c>
      <c r="Y108" s="2" t="s">
        <v>52</v>
      </c>
      <c r="Z108" s="2" t="s">
        <v>52</v>
      </c>
      <c r="AA108" s="43"/>
      <c r="AB108" s="2" t="s">
        <v>52</v>
      </c>
    </row>
    <row r="109" spans="1:28" ht="30" customHeight="1" x14ac:dyDescent="0.3">
      <c r="A109" s="17" t="s">
        <v>2520</v>
      </c>
      <c r="B109" s="17" t="s">
        <v>2493</v>
      </c>
      <c r="C109" s="17" t="s">
        <v>2518</v>
      </c>
      <c r="D109" s="41" t="s">
        <v>897</v>
      </c>
      <c r="E109" s="42"/>
      <c r="F109" s="17"/>
      <c r="G109" s="42"/>
      <c r="H109" s="17"/>
      <c r="I109" s="42"/>
      <c r="J109" s="17"/>
      <c r="K109" s="42"/>
      <c r="L109" s="17"/>
      <c r="M109" s="42"/>
      <c r="N109" s="17"/>
      <c r="O109" s="42"/>
      <c r="P109" s="42"/>
      <c r="Q109" s="42"/>
      <c r="R109" s="42"/>
      <c r="S109" s="42"/>
      <c r="T109" s="42"/>
      <c r="U109" s="42"/>
      <c r="V109" s="42"/>
      <c r="W109" s="17" t="s">
        <v>2519</v>
      </c>
      <c r="X109" s="17" t="s">
        <v>52</v>
      </c>
      <c r="Y109" s="2" t="s">
        <v>52</v>
      </c>
      <c r="Z109" s="2" t="s">
        <v>52</v>
      </c>
      <c r="AA109" s="43"/>
      <c r="AB109" s="2" t="s">
        <v>52</v>
      </c>
    </row>
    <row r="110" spans="1:28" ht="30" customHeight="1" x14ac:dyDescent="0.3">
      <c r="A110" s="17" t="s">
        <v>2496</v>
      </c>
      <c r="B110" s="17" t="s">
        <v>2493</v>
      </c>
      <c r="C110" s="17" t="s">
        <v>2494</v>
      </c>
      <c r="D110" s="41" t="s">
        <v>897</v>
      </c>
      <c r="E110" s="42"/>
      <c r="F110" s="17"/>
      <c r="G110" s="42"/>
      <c r="H110" s="17"/>
      <c r="I110" s="42"/>
      <c r="J110" s="17"/>
      <c r="K110" s="42"/>
      <c r="L110" s="17"/>
      <c r="M110" s="42"/>
      <c r="N110" s="17"/>
      <c r="O110" s="42"/>
      <c r="P110" s="42"/>
      <c r="Q110" s="42"/>
      <c r="R110" s="42"/>
      <c r="S110" s="42"/>
      <c r="T110" s="42"/>
      <c r="U110" s="42"/>
      <c r="V110" s="42"/>
      <c r="W110" s="17" t="s">
        <v>2495</v>
      </c>
      <c r="X110" s="17" t="s">
        <v>52</v>
      </c>
      <c r="Y110" s="2" t="s">
        <v>52</v>
      </c>
      <c r="Z110" s="2" t="s">
        <v>52</v>
      </c>
      <c r="AA110" s="43"/>
      <c r="AB110" s="2" t="s">
        <v>52</v>
      </c>
    </row>
    <row r="111" spans="1:28" ht="30" customHeight="1" x14ac:dyDescent="0.3">
      <c r="A111" s="17" t="s">
        <v>2500</v>
      </c>
      <c r="B111" s="17" t="s">
        <v>2493</v>
      </c>
      <c r="C111" s="17" t="s">
        <v>2498</v>
      </c>
      <c r="D111" s="41" t="s">
        <v>1190</v>
      </c>
      <c r="E111" s="42"/>
      <c r="F111" s="17"/>
      <c r="G111" s="42"/>
      <c r="H111" s="17"/>
      <c r="I111" s="42"/>
      <c r="J111" s="17"/>
      <c r="K111" s="42"/>
      <c r="L111" s="17"/>
      <c r="M111" s="42"/>
      <c r="N111" s="17"/>
      <c r="O111" s="42"/>
      <c r="P111" s="42"/>
      <c r="Q111" s="42"/>
      <c r="R111" s="42"/>
      <c r="S111" s="42"/>
      <c r="T111" s="42"/>
      <c r="U111" s="42"/>
      <c r="V111" s="42"/>
      <c r="W111" s="17" t="s">
        <v>2499</v>
      </c>
      <c r="X111" s="17" t="s">
        <v>52</v>
      </c>
      <c r="Y111" s="2" t="s">
        <v>52</v>
      </c>
      <c r="Z111" s="2" t="s">
        <v>52</v>
      </c>
      <c r="AA111" s="43"/>
      <c r="AB111" s="2" t="s">
        <v>52</v>
      </c>
    </row>
    <row r="112" spans="1:28" ht="30" customHeight="1" x14ac:dyDescent="0.3">
      <c r="A112" s="17" t="s">
        <v>2509</v>
      </c>
      <c r="B112" s="17" t="s">
        <v>2506</v>
      </c>
      <c r="C112" s="17" t="s">
        <v>2507</v>
      </c>
      <c r="D112" s="41" t="s">
        <v>897</v>
      </c>
      <c r="E112" s="42"/>
      <c r="F112" s="17"/>
      <c r="G112" s="42"/>
      <c r="H112" s="17"/>
      <c r="I112" s="42"/>
      <c r="J112" s="17"/>
      <c r="K112" s="42"/>
      <c r="L112" s="17"/>
      <c r="M112" s="42"/>
      <c r="N112" s="17"/>
      <c r="O112" s="42"/>
      <c r="P112" s="42"/>
      <c r="Q112" s="42"/>
      <c r="R112" s="42"/>
      <c r="S112" s="42"/>
      <c r="T112" s="42"/>
      <c r="U112" s="42"/>
      <c r="V112" s="42"/>
      <c r="W112" s="17" t="s">
        <v>2508</v>
      </c>
      <c r="X112" s="17" t="s">
        <v>52</v>
      </c>
      <c r="Y112" s="2" t="s">
        <v>52</v>
      </c>
      <c r="Z112" s="2" t="s">
        <v>52</v>
      </c>
      <c r="AA112" s="43"/>
      <c r="AB112" s="2" t="s">
        <v>52</v>
      </c>
    </row>
    <row r="113" spans="1:28" ht="30" customHeight="1" x14ac:dyDescent="0.3">
      <c r="A113" s="17" t="s">
        <v>1415</v>
      </c>
      <c r="B113" s="17" t="s">
        <v>1188</v>
      </c>
      <c r="C113" s="17" t="s">
        <v>1413</v>
      </c>
      <c r="D113" s="41" t="s">
        <v>1190</v>
      </c>
      <c r="E113" s="42"/>
      <c r="F113" s="17"/>
      <c r="G113" s="42"/>
      <c r="H113" s="17"/>
      <c r="I113" s="42"/>
      <c r="J113" s="17"/>
      <c r="K113" s="42"/>
      <c r="L113" s="17"/>
      <c r="M113" s="42"/>
      <c r="N113" s="17"/>
      <c r="O113" s="42"/>
      <c r="P113" s="42"/>
      <c r="Q113" s="42"/>
      <c r="R113" s="42"/>
      <c r="S113" s="42"/>
      <c r="T113" s="42"/>
      <c r="U113" s="42"/>
      <c r="V113" s="42"/>
      <c r="W113" s="17" t="s">
        <v>1414</v>
      </c>
      <c r="X113" s="17" t="s">
        <v>52</v>
      </c>
      <c r="Y113" s="2" t="s">
        <v>52</v>
      </c>
      <c r="Z113" s="2" t="s">
        <v>52</v>
      </c>
      <c r="AA113" s="43"/>
      <c r="AB113" s="2" t="s">
        <v>52</v>
      </c>
    </row>
    <row r="114" spans="1:28" ht="30" customHeight="1" x14ac:dyDescent="0.3">
      <c r="A114" s="17" t="s">
        <v>1424</v>
      </c>
      <c r="B114" s="17" t="s">
        <v>1188</v>
      </c>
      <c r="C114" s="17" t="s">
        <v>1422</v>
      </c>
      <c r="D114" s="41" t="s">
        <v>1190</v>
      </c>
      <c r="E114" s="42"/>
      <c r="F114" s="17"/>
      <c r="G114" s="42"/>
      <c r="H114" s="17"/>
      <c r="I114" s="42"/>
      <c r="J114" s="17"/>
      <c r="K114" s="42"/>
      <c r="L114" s="17"/>
      <c r="M114" s="42"/>
      <c r="N114" s="17"/>
      <c r="O114" s="42"/>
      <c r="P114" s="42"/>
      <c r="Q114" s="42"/>
      <c r="R114" s="42"/>
      <c r="S114" s="42"/>
      <c r="T114" s="42"/>
      <c r="U114" s="42"/>
      <c r="V114" s="42"/>
      <c r="W114" s="17" t="s">
        <v>1423</v>
      </c>
      <c r="X114" s="17" t="s">
        <v>52</v>
      </c>
      <c r="Y114" s="2" t="s">
        <v>52</v>
      </c>
      <c r="Z114" s="2" t="s">
        <v>52</v>
      </c>
      <c r="AA114" s="43"/>
      <c r="AB114" s="2" t="s">
        <v>52</v>
      </c>
    </row>
    <row r="115" spans="1:28" ht="30" customHeight="1" x14ac:dyDescent="0.3">
      <c r="A115" s="17" t="s">
        <v>1192</v>
      </c>
      <c r="B115" s="17" t="s">
        <v>1188</v>
      </c>
      <c r="C115" s="17" t="s">
        <v>1189</v>
      </c>
      <c r="D115" s="41" t="s">
        <v>1190</v>
      </c>
      <c r="E115" s="42"/>
      <c r="F115" s="17"/>
      <c r="G115" s="42"/>
      <c r="H115" s="17"/>
      <c r="I115" s="42"/>
      <c r="J115" s="17"/>
      <c r="K115" s="42"/>
      <c r="L115" s="17"/>
      <c r="M115" s="42"/>
      <c r="N115" s="17"/>
      <c r="O115" s="42"/>
      <c r="P115" s="42"/>
      <c r="Q115" s="42"/>
      <c r="R115" s="42"/>
      <c r="S115" s="42"/>
      <c r="T115" s="42"/>
      <c r="U115" s="42"/>
      <c r="V115" s="42"/>
      <c r="W115" s="17" t="s">
        <v>1191</v>
      </c>
      <c r="X115" s="17" t="s">
        <v>52</v>
      </c>
      <c r="Y115" s="2" t="s">
        <v>52</v>
      </c>
      <c r="Z115" s="2" t="s">
        <v>52</v>
      </c>
      <c r="AA115" s="43"/>
      <c r="AB115" s="2" t="s">
        <v>52</v>
      </c>
    </row>
    <row r="116" spans="1:28" ht="30" customHeight="1" x14ac:dyDescent="0.3">
      <c r="A116" s="17" t="s">
        <v>2584</v>
      </c>
      <c r="B116" s="17" t="s">
        <v>2581</v>
      </c>
      <c r="C116" s="17" t="s">
        <v>2582</v>
      </c>
      <c r="D116" s="41" t="s">
        <v>1190</v>
      </c>
      <c r="E116" s="42"/>
      <c r="F116" s="17"/>
      <c r="G116" s="42"/>
      <c r="H116" s="17"/>
      <c r="I116" s="42"/>
      <c r="J116" s="17"/>
      <c r="K116" s="42"/>
      <c r="L116" s="17"/>
      <c r="M116" s="42"/>
      <c r="N116" s="17"/>
      <c r="O116" s="42"/>
      <c r="P116" s="42"/>
      <c r="Q116" s="42"/>
      <c r="R116" s="42"/>
      <c r="S116" s="42"/>
      <c r="T116" s="42"/>
      <c r="U116" s="42"/>
      <c r="V116" s="42"/>
      <c r="W116" s="17" t="s">
        <v>2583</v>
      </c>
      <c r="X116" s="17" t="s">
        <v>52</v>
      </c>
      <c r="Y116" s="2" t="s">
        <v>52</v>
      </c>
      <c r="Z116" s="2" t="s">
        <v>52</v>
      </c>
      <c r="AA116" s="43"/>
      <c r="AB116" s="2" t="s">
        <v>52</v>
      </c>
    </row>
    <row r="117" spans="1:28" ht="30" customHeight="1" x14ac:dyDescent="0.3">
      <c r="A117" s="17" t="s">
        <v>2347</v>
      </c>
      <c r="B117" s="17" t="s">
        <v>2176</v>
      </c>
      <c r="C117" s="17" t="s">
        <v>2345</v>
      </c>
      <c r="D117" s="41" t="s">
        <v>1190</v>
      </c>
      <c r="E117" s="42"/>
      <c r="F117" s="17"/>
      <c r="G117" s="42"/>
      <c r="H117" s="17"/>
      <c r="I117" s="42"/>
      <c r="J117" s="17"/>
      <c r="K117" s="42"/>
      <c r="L117" s="17"/>
      <c r="M117" s="42"/>
      <c r="N117" s="17"/>
      <c r="O117" s="42"/>
      <c r="P117" s="42"/>
      <c r="Q117" s="42"/>
      <c r="R117" s="42"/>
      <c r="S117" s="42"/>
      <c r="T117" s="42"/>
      <c r="U117" s="42"/>
      <c r="V117" s="42"/>
      <c r="W117" s="17" t="s">
        <v>2346</v>
      </c>
      <c r="X117" s="17" t="s">
        <v>52</v>
      </c>
      <c r="Y117" s="2" t="s">
        <v>52</v>
      </c>
      <c r="Z117" s="2" t="s">
        <v>52</v>
      </c>
      <c r="AA117" s="43"/>
      <c r="AB117" s="2" t="s">
        <v>52</v>
      </c>
    </row>
    <row r="118" spans="1:28" ht="30" customHeight="1" x14ac:dyDescent="0.3">
      <c r="A118" s="17" t="s">
        <v>2179</v>
      </c>
      <c r="B118" s="17" t="s">
        <v>2176</v>
      </c>
      <c r="C118" s="17" t="s">
        <v>2177</v>
      </c>
      <c r="D118" s="41" t="s">
        <v>1190</v>
      </c>
      <c r="E118" s="42"/>
      <c r="F118" s="17"/>
      <c r="G118" s="42"/>
      <c r="H118" s="17"/>
      <c r="I118" s="42"/>
      <c r="J118" s="17"/>
      <c r="K118" s="42"/>
      <c r="L118" s="17"/>
      <c r="M118" s="42"/>
      <c r="N118" s="17"/>
      <c r="O118" s="42"/>
      <c r="P118" s="42"/>
      <c r="Q118" s="42"/>
      <c r="R118" s="42"/>
      <c r="S118" s="42"/>
      <c r="T118" s="42"/>
      <c r="U118" s="42"/>
      <c r="V118" s="42"/>
      <c r="W118" s="17" t="s">
        <v>2178</v>
      </c>
      <c r="X118" s="17" t="s">
        <v>52</v>
      </c>
      <c r="Y118" s="2" t="s">
        <v>52</v>
      </c>
      <c r="Z118" s="2" t="s">
        <v>52</v>
      </c>
      <c r="AA118" s="43"/>
      <c r="AB118" s="2" t="s">
        <v>52</v>
      </c>
    </row>
    <row r="119" spans="1:28" ht="30" customHeight="1" x14ac:dyDescent="0.3">
      <c r="A119" s="17" t="s">
        <v>2375</v>
      </c>
      <c r="B119" s="17" t="s">
        <v>2136</v>
      </c>
      <c r="C119" s="17" t="s">
        <v>2373</v>
      </c>
      <c r="D119" s="41" t="s">
        <v>62</v>
      </c>
      <c r="E119" s="42"/>
      <c r="F119" s="17"/>
      <c r="G119" s="42"/>
      <c r="H119" s="17"/>
      <c r="I119" s="42"/>
      <c r="J119" s="17"/>
      <c r="K119" s="42"/>
      <c r="L119" s="17"/>
      <c r="M119" s="42"/>
      <c r="N119" s="17"/>
      <c r="O119" s="42"/>
      <c r="P119" s="42"/>
      <c r="Q119" s="42"/>
      <c r="R119" s="42"/>
      <c r="S119" s="42"/>
      <c r="T119" s="42"/>
      <c r="U119" s="42"/>
      <c r="V119" s="42"/>
      <c r="W119" s="17" t="s">
        <v>2374</v>
      </c>
      <c r="X119" s="17" t="s">
        <v>52</v>
      </c>
      <c r="Y119" s="2" t="s">
        <v>52</v>
      </c>
      <c r="Z119" s="2" t="s">
        <v>52</v>
      </c>
      <c r="AA119" s="43"/>
      <c r="AB119" s="2" t="s">
        <v>52</v>
      </c>
    </row>
    <row r="120" spans="1:28" ht="30" customHeight="1" x14ac:dyDescent="0.3">
      <c r="A120" s="17" t="s">
        <v>2383</v>
      </c>
      <c r="B120" s="17" t="s">
        <v>2136</v>
      </c>
      <c r="C120" s="17" t="s">
        <v>2381</v>
      </c>
      <c r="D120" s="41" t="s">
        <v>62</v>
      </c>
      <c r="E120" s="42"/>
      <c r="F120" s="17"/>
      <c r="G120" s="42"/>
      <c r="H120" s="17"/>
      <c r="I120" s="42"/>
      <c r="J120" s="17"/>
      <c r="K120" s="42"/>
      <c r="L120" s="17"/>
      <c r="M120" s="42"/>
      <c r="N120" s="17"/>
      <c r="O120" s="42"/>
      <c r="P120" s="42"/>
      <c r="Q120" s="42"/>
      <c r="R120" s="42"/>
      <c r="S120" s="42"/>
      <c r="T120" s="42"/>
      <c r="U120" s="42"/>
      <c r="V120" s="42"/>
      <c r="W120" s="17" t="s">
        <v>2382</v>
      </c>
      <c r="X120" s="17" t="s">
        <v>52</v>
      </c>
      <c r="Y120" s="2" t="s">
        <v>52</v>
      </c>
      <c r="Z120" s="2" t="s">
        <v>52</v>
      </c>
      <c r="AA120" s="43"/>
      <c r="AB120" s="2" t="s">
        <v>52</v>
      </c>
    </row>
    <row r="121" spans="1:28" ht="30" customHeight="1" x14ac:dyDescent="0.3">
      <c r="A121" s="17" t="s">
        <v>2139</v>
      </c>
      <c r="B121" s="17" t="s">
        <v>2136</v>
      </c>
      <c r="C121" s="17" t="s">
        <v>2137</v>
      </c>
      <c r="D121" s="41" t="s">
        <v>62</v>
      </c>
      <c r="E121" s="42"/>
      <c r="F121" s="17"/>
      <c r="G121" s="42"/>
      <c r="H121" s="17"/>
      <c r="I121" s="42"/>
      <c r="J121" s="17"/>
      <c r="K121" s="42"/>
      <c r="L121" s="17"/>
      <c r="M121" s="42"/>
      <c r="N121" s="17"/>
      <c r="O121" s="42"/>
      <c r="P121" s="42"/>
      <c r="Q121" s="42"/>
      <c r="R121" s="42"/>
      <c r="S121" s="42"/>
      <c r="T121" s="42"/>
      <c r="U121" s="42"/>
      <c r="V121" s="42"/>
      <c r="W121" s="17" t="s">
        <v>2138</v>
      </c>
      <c r="X121" s="17" t="s">
        <v>52</v>
      </c>
      <c r="Y121" s="2" t="s">
        <v>52</v>
      </c>
      <c r="Z121" s="2" t="s">
        <v>52</v>
      </c>
      <c r="AA121" s="43"/>
      <c r="AB121" s="2" t="s">
        <v>52</v>
      </c>
    </row>
    <row r="122" spans="1:28" ht="30" customHeight="1" x14ac:dyDescent="0.3">
      <c r="A122" s="17" t="s">
        <v>2391</v>
      </c>
      <c r="B122" s="17" t="s">
        <v>2136</v>
      </c>
      <c r="C122" s="17" t="s">
        <v>2389</v>
      </c>
      <c r="D122" s="41" t="s">
        <v>62</v>
      </c>
      <c r="E122" s="42"/>
      <c r="F122" s="17"/>
      <c r="G122" s="42"/>
      <c r="H122" s="17"/>
      <c r="I122" s="42"/>
      <c r="J122" s="17"/>
      <c r="K122" s="42"/>
      <c r="L122" s="17"/>
      <c r="M122" s="42"/>
      <c r="N122" s="17"/>
      <c r="O122" s="42"/>
      <c r="P122" s="42"/>
      <c r="Q122" s="42"/>
      <c r="R122" s="42"/>
      <c r="S122" s="42"/>
      <c r="T122" s="42"/>
      <c r="U122" s="42"/>
      <c r="V122" s="42"/>
      <c r="W122" s="17" t="s">
        <v>2390</v>
      </c>
      <c r="X122" s="17" t="s">
        <v>52</v>
      </c>
      <c r="Y122" s="2" t="s">
        <v>52</v>
      </c>
      <c r="Z122" s="2" t="s">
        <v>52</v>
      </c>
      <c r="AA122" s="43"/>
      <c r="AB122" s="2" t="s">
        <v>52</v>
      </c>
    </row>
    <row r="123" spans="1:28" ht="30" customHeight="1" x14ac:dyDescent="0.3">
      <c r="A123" s="17" t="s">
        <v>2400</v>
      </c>
      <c r="B123" s="17" t="s">
        <v>2136</v>
      </c>
      <c r="C123" s="17" t="s">
        <v>2398</v>
      </c>
      <c r="D123" s="41" t="s">
        <v>62</v>
      </c>
      <c r="E123" s="42"/>
      <c r="F123" s="17"/>
      <c r="G123" s="42"/>
      <c r="H123" s="17"/>
      <c r="I123" s="42"/>
      <c r="J123" s="17"/>
      <c r="K123" s="42"/>
      <c r="L123" s="17"/>
      <c r="M123" s="42"/>
      <c r="N123" s="17"/>
      <c r="O123" s="42"/>
      <c r="P123" s="42"/>
      <c r="Q123" s="42"/>
      <c r="R123" s="42"/>
      <c r="S123" s="42"/>
      <c r="T123" s="42"/>
      <c r="U123" s="42"/>
      <c r="V123" s="42"/>
      <c r="W123" s="17" t="s">
        <v>2399</v>
      </c>
      <c r="X123" s="17" t="s">
        <v>52</v>
      </c>
      <c r="Y123" s="2" t="s">
        <v>52</v>
      </c>
      <c r="Z123" s="2" t="s">
        <v>52</v>
      </c>
      <c r="AA123" s="43"/>
      <c r="AB123" s="2" t="s">
        <v>52</v>
      </c>
    </row>
    <row r="124" spans="1:28" ht="30" customHeight="1" x14ac:dyDescent="0.3">
      <c r="A124" s="17" t="s">
        <v>2284</v>
      </c>
      <c r="B124" s="17" t="s">
        <v>2270</v>
      </c>
      <c r="C124" s="17" t="s">
        <v>2282</v>
      </c>
      <c r="D124" s="41" t="s">
        <v>62</v>
      </c>
      <c r="E124" s="42"/>
      <c r="F124" s="17"/>
      <c r="G124" s="42"/>
      <c r="H124" s="17"/>
      <c r="I124" s="42"/>
      <c r="J124" s="17"/>
      <c r="K124" s="42"/>
      <c r="L124" s="17"/>
      <c r="M124" s="42"/>
      <c r="N124" s="17"/>
      <c r="O124" s="42"/>
      <c r="P124" s="42"/>
      <c r="Q124" s="42"/>
      <c r="R124" s="42"/>
      <c r="S124" s="42"/>
      <c r="T124" s="42"/>
      <c r="U124" s="42"/>
      <c r="V124" s="42"/>
      <c r="W124" s="17" t="s">
        <v>2283</v>
      </c>
      <c r="X124" s="17" t="s">
        <v>52</v>
      </c>
      <c r="Y124" s="2" t="s">
        <v>52</v>
      </c>
      <c r="Z124" s="2" t="s">
        <v>52</v>
      </c>
      <c r="AA124" s="43"/>
      <c r="AB124" s="2" t="s">
        <v>52</v>
      </c>
    </row>
    <row r="125" spans="1:28" ht="30" customHeight="1" x14ac:dyDescent="0.3">
      <c r="A125" s="17" t="s">
        <v>2273</v>
      </c>
      <c r="B125" s="17" t="s">
        <v>2270</v>
      </c>
      <c r="C125" s="17" t="s">
        <v>2271</v>
      </c>
      <c r="D125" s="41" t="s">
        <v>62</v>
      </c>
      <c r="E125" s="42"/>
      <c r="F125" s="17"/>
      <c r="G125" s="42"/>
      <c r="H125" s="17"/>
      <c r="I125" s="42"/>
      <c r="J125" s="17"/>
      <c r="K125" s="42"/>
      <c r="L125" s="17"/>
      <c r="M125" s="42"/>
      <c r="N125" s="17"/>
      <c r="O125" s="42"/>
      <c r="P125" s="42"/>
      <c r="Q125" s="42"/>
      <c r="R125" s="42"/>
      <c r="S125" s="42"/>
      <c r="T125" s="42"/>
      <c r="U125" s="42"/>
      <c r="V125" s="42"/>
      <c r="W125" s="17" t="s">
        <v>2272</v>
      </c>
      <c r="X125" s="17" t="s">
        <v>52</v>
      </c>
      <c r="Y125" s="2" t="s">
        <v>52</v>
      </c>
      <c r="Z125" s="2" t="s">
        <v>52</v>
      </c>
      <c r="AA125" s="43"/>
      <c r="AB125" s="2" t="s">
        <v>52</v>
      </c>
    </row>
    <row r="126" spans="1:28" ht="30" customHeight="1" x14ac:dyDescent="0.3">
      <c r="A126" s="17" t="s">
        <v>1177</v>
      </c>
      <c r="B126" s="17" t="s">
        <v>1174</v>
      </c>
      <c r="C126" s="17" t="s">
        <v>1175</v>
      </c>
      <c r="D126" s="41" t="s">
        <v>554</v>
      </c>
      <c r="E126" s="42"/>
      <c r="F126" s="17"/>
      <c r="G126" s="42"/>
      <c r="H126" s="17"/>
      <c r="I126" s="42"/>
      <c r="J126" s="17"/>
      <c r="K126" s="42"/>
      <c r="L126" s="17"/>
      <c r="M126" s="42"/>
      <c r="N126" s="17"/>
      <c r="O126" s="42"/>
      <c r="P126" s="42"/>
      <c r="Q126" s="42"/>
      <c r="R126" s="42"/>
      <c r="S126" s="42"/>
      <c r="T126" s="42"/>
      <c r="U126" s="42"/>
      <c r="V126" s="42"/>
      <c r="W126" s="17" t="s">
        <v>1176</v>
      </c>
      <c r="X126" s="17" t="s">
        <v>52</v>
      </c>
      <c r="Y126" s="2" t="s">
        <v>52</v>
      </c>
      <c r="Z126" s="2" t="s">
        <v>52</v>
      </c>
      <c r="AA126" s="43"/>
      <c r="AB126" s="2" t="s">
        <v>52</v>
      </c>
    </row>
    <row r="127" spans="1:28" ht="30" customHeight="1" x14ac:dyDescent="0.3">
      <c r="A127" s="17" t="s">
        <v>1182</v>
      </c>
      <c r="B127" s="17" t="s">
        <v>1179</v>
      </c>
      <c r="C127" s="17" t="s">
        <v>1180</v>
      </c>
      <c r="D127" s="41" t="s">
        <v>554</v>
      </c>
      <c r="E127" s="42"/>
      <c r="F127" s="17"/>
      <c r="G127" s="42"/>
      <c r="H127" s="17"/>
      <c r="I127" s="42"/>
      <c r="J127" s="17"/>
      <c r="K127" s="42"/>
      <c r="L127" s="17"/>
      <c r="M127" s="42"/>
      <c r="N127" s="17"/>
      <c r="O127" s="42"/>
      <c r="P127" s="42"/>
      <c r="Q127" s="42"/>
      <c r="R127" s="42"/>
      <c r="S127" s="42"/>
      <c r="T127" s="42"/>
      <c r="U127" s="42"/>
      <c r="V127" s="42"/>
      <c r="W127" s="17" t="s">
        <v>1181</v>
      </c>
      <c r="X127" s="17" t="s">
        <v>52</v>
      </c>
      <c r="Y127" s="2" t="s">
        <v>52</v>
      </c>
      <c r="Z127" s="2" t="s">
        <v>52</v>
      </c>
      <c r="AA127" s="43"/>
      <c r="AB127" s="2" t="s">
        <v>52</v>
      </c>
    </row>
    <row r="128" spans="1:28" ht="30" customHeight="1" x14ac:dyDescent="0.3">
      <c r="A128" s="17" t="s">
        <v>1186</v>
      </c>
      <c r="B128" s="17" t="s">
        <v>1179</v>
      </c>
      <c r="C128" s="17" t="s">
        <v>1184</v>
      </c>
      <c r="D128" s="41" t="s">
        <v>554</v>
      </c>
      <c r="E128" s="42"/>
      <c r="F128" s="17"/>
      <c r="G128" s="42"/>
      <c r="H128" s="17"/>
      <c r="I128" s="42"/>
      <c r="J128" s="17"/>
      <c r="K128" s="42"/>
      <c r="L128" s="17"/>
      <c r="M128" s="42"/>
      <c r="N128" s="17"/>
      <c r="O128" s="42"/>
      <c r="P128" s="42"/>
      <c r="Q128" s="42"/>
      <c r="R128" s="42"/>
      <c r="S128" s="42"/>
      <c r="T128" s="42"/>
      <c r="U128" s="42"/>
      <c r="V128" s="42"/>
      <c r="W128" s="17" t="s">
        <v>1185</v>
      </c>
      <c r="X128" s="17" t="s">
        <v>52</v>
      </c>
      <c r="Y128" s="2" t="s">
        <v>52</v>
      </c>
      <c r="Z128" s="2" t="s">
        <v>52</v>
      </c>
      <c r="AA128" s="43"/>
      <c r="AB128" s="2" t="s">
        <v>52</v>
      </c>
    </row>
    <row r="129" spans="1:28" ht="30" customHeight="1" x14ac:dyDescent="0.3">
      <c r="A129" s="17" t="s">
        <v>2432</v>
      </c>
      <c r="B129" s="17" t="s">
        <v>2429</v>
      </c>
      <c r="C129" s="17" t="s">
        <v>2430</v>
      </c>
      <c r="D129" s="41" t="s">
        <v>554</v>
      </c>
      <c r="E129" s="42"/>
      <c r="F129" s="17"/>
      <c r="G129" s="42"/>
      <c r="H129" s="17"/>
      <c r="I129" s="42"/>
      <c r="J129" s="17"/>
      <c r="K129" s="42"/>
      <c r="L129" s="17"/>
      <c r="M129" s="42"/>
      <c r="N129" s="17"/>
      <c r="O129" s="42"/>
      <c r="P129" s="42"/>
      <c r="Q129" s="42"/>
      <c r="R129" s="42"/>
      <c r="S129" s="42"/>
      <c r="T129" s="42"/>
      <c r="U129" s="42"/>
      <c r="V129" s="42"/>
      <c r="W129" s="17" t="s">
        <v>2431</v>
      </c>
      <c r="X129" s="17" t="s">
        <v>2802</v>
      </c>
      <c r="Y129" s="2" t="s">
        <v>52</v>
      </c>
      <c r="Z129" s="2" t="s">
        <v>52</v>
      </c>
      <c r="AA129" s="43"/>
      <c r="AB129" s="2" t="s">
        <v>52</v>
      </c>
    </row>
    <row r="130" spans="1:28" ht="30" customHeight="1" x14ac:dyDescent="0.3">
      <c r="A130" s="17" t="s">
        <v>916</v>
      </c>
      <c r="B130" s="17" t="s">
        <v>912</v>
      </c>
      <c r="C130" s="17" t="s">
        <v>913</v>
      </c>
      <c r="D130" s="41" t="s">
        <v>914</v>
      </c>
      <c r="E130" s="42"/>
      <c r="F130" s="17"/>
      <c r="G130" s="42"/>
      <c r="H130" s="17"/>
      <c r="I130" s="42"/>
      <c r="J130" s="17"/>
      <c r="K130" s="42"/>
      <c r="L130" s="17"/>
      <c r="M130" s="42"/>
      <c r="N130" s="17"/>
      <c r="O130" s="42"/>
      <c r="P130" s="42"/>
      <c r="Q130" s="42"/>
      <c r="R130" s="42"/>
      <c r="S130" s="42"/>
      <c r="T130" s="42"/>
      <c r="U130" s="42"/>
      <c r="V130" s="42"/>
      <c r="W130" s="17" t="s">
        <v>915</v>
      </c>
      <c r="X130" s="17" t="s">
        <v>52</v>
      </c>
      <c r="Y130" s="2" t="s">
        <v>52</v>
      </c>
      <c r="Z130" s="2" t="s">
        <v>52</v>
      </c>
      <c r="AA130" s="43"/>
      <c r="AB130" s="2" t="s">
        <v>52</v>
      </c>
    </row>
    <row r="131" spans="1:28" ht="30" customHeight="1" x14ac:dyDescent="0.3">
      <c r="A131" s="17" t="s">
        <v>920</v>
      </c>
      <c r="B131" s="17" t="s">
        <v>912</v>
      </c>
      <c r="C131" s="17" t="s">
        <v>918</v>
      </c>
      <c r="D131" s="41" t="s">
        <v>914</v>
      </c>
      <c r="E131" s="42"/>
      <c r="F131" s="17"/>
      <c r="G131" s="42"/>
      <c r="H131" s="17"/>
      <c r="I131" s="42"/>
      <c r="J131" s="17"/>
      <c r="K131" s="42"/>
      <c r="L131" s="17"/>
      <c r="M131" s="42"/>
      <c r="N131" s="17"/>
      <c r="O131" s="42"/>
      <c r="P131" s="42"/>
      <c r="Q131" s="42"/>
      <c r="R131" s="42"/>
      <c r="S131" s="42"/>
      <c r="T131" s="42"/>
      <c r="U131" s="42"/>
      <c r="V131" s="42"/>
      <c r="W131" s="17" t="s">
        <v>919</v>
      </c>
      <c r="X131" s="17" t="s">
        <v>52</v>
      </c>
      <c r="Y131" s="2" t="s">
        <v>52</v>
      </c>
      <c r="Z131" s="2" t="s">
        <v>52</v>
      </c>
      <c r="AA131" s="43"/>
      <c r="AB131" s="2" t="s">
        <v>52</v>
      </c>
    </row>
    <row r="132" spans="1:28" ht="30" customHeight="1" x14ac:dyDescent="0.3">
      <c r="A132" s="17" t="s">
        <v>924</v>
      </c>
      <c r="B132" s="17" t="s">
        <v>912</v>
      </c>
      <c r="C132" s="17" t="s">
        <v>922</v>
      </c>
      <c r="D132" s="41" t="s">
        <v>914</v>
      </c>
      <c r="E132" s="42"/>
      <c r="F132" s="17"/>
      <c r="G132" s="42"/>
      <c r="H132" s="17"/>
      <c r="I132" s="42"/>
      <c r="J132" s="17"/>
      <c r="K132" s="42"/>
      <c r="L132" s="17"/>
      <c r="M132" s="42"/>
      <c r="N132" s="17"/>
      <c r="O132" s="42"/>
      <c r="P132" s="42"/>
      <c r="Q132" s="42"/>
      <c r="R132" s="42"/>
      <c r="S132" s="42"/>
      <c r="T132" s="42"/>
      <c r="U132" s="42"/>
      <c r="V132" s="42"/>
      <c r="W132" s="17" t="s">
        <v>923</v>
      </c>
      <c r="X132" s="17" t="s">
        <v>52</v>
      </c>
      <c r="Y132" s="2" t="s">
        <v>52</v>
      </c>
      <c r="Z132" s="2" t="s">
        <v>52</v>
      </c>
      <c r="AA132" s="43"/>
      <c r="AB132" s="2" t="s">
        <v>52</v>
      </c>
    </row>
    <row r="133" spans="1:28" ht="30" customHeight="1" x14ac:dyDescent="0.3">
      <c r="A133" s="17" t="s">
        <v>929</v>
      </c>
      <c r="B133" s="17" t="s">
        <v>926</v>
      </c>
      <c r="C133" s="17" t="s">
        <v>927</v>
      </c>
      <c r="D133" s="41" t="s">
        <v>914</v>
      </c>
      <c r="E133" s="42"/>
      <c r="F133" s="17"/>
      <c r="G133" s="42"/>
      <c r="H133" s="17"/>
      <c r="I133" s="42"/>
      <c r="J133" s="17"/>
      <c r="K133" s="42"/>
      <c r="L133" s="17"/>
      <c r="M133" s="42"/>
      <c r="N133" s="17"/>
      <c r="O133" s="42"/>
      <c r="P133" s="42"/>
      <c r="Q133" s="42"/>
      <c r="R133" s="42"/>
      <c r="S133" s="42"/>
      <c r="T133" s="42"/>
      <c r="U133" s="42"/>
      <c r="V133" s="42"/>
      <c r="W133" s="17" t="s">
        <v>928</v>
      </c>
      <c r="X133" s="17" t="s">
        <v>52</v>
      </c>
      <c r="Y133" s="2" t="s">
        <v>52</v>
      </c>
      <c r="Z133" s="2" t="s">
        <v>52</v>
      </c>
      <c r="AA133" s="43"/>
      <c r="AB133" s="2" t="s">
        <v>52</v>
      </c>
    </row>
    <row r="134" spans="1:28" ht="30" customHeight="1" x14ac:dyDescent="0.3">
      <c r="A134" s="17" t="s">
        <v>933</v>
      </c>
      <c r="B134" s="17" t="s">
        <v>931</v>
      </c>
      <c r="C134" s="17" t="s">
        <v>927</v>
      </c>
      <c r="D134" s="41" t="s">
        <v>914</v>
      </c>
      <c r="E134" s="42"/>
      <c r="F134" s="17"/>
      <c r="G134" s="42"/>
      <c r="H134" s="17"/>
      <c r="I134" s="42"/>
      <c r="J134" s="17"/>
      <c r="K134" s="42"/>
      <c r="L134" s="17"/>
      <c r="M134" s="42"/>
      <c r="N134" s="17"/>
      <c r="O134" s="42"/>
      <c r="P134" s="42"/>
      <c r="Q134" s="42"/>
      <c r="R134" s="42"/>
      <c r="S134" s="42"/>
      <c r="T134" s="42"/>
      <c r="U134" s="42"/>
      <c r="V134" s="42"/>
      <c r="W134" s="17" t="s">
        <v>932</v>
      </c>
      <c r="X134" s="17" t="s">
        <v>52</v>
      </c>
      <c r="Y134" s="2" t="s">
        <v>52</v>
      </c>
      <c r="Z134" s="2" t="s">
        <v>52</v>
      </c>
      <c r="AA134" s="43"/>
      <c r="AB134" s="2" t="s">
        <v>52</v>
      </c>
    </row>
    <row r="135" spans="1:28" ht="30" customHeight="1" x14ac:dyDescent="0.3">
      <c r="A135" s="17" t="s">
        <v>938</v>
      </c>
      <c r="B135" s="17" t="s">
        <v>935</v>
      </c>
      <c r="C135" s="17" t="s">
        <v>936</v>
      </c>
      <c r="D135" s="41" t="s">
        <v>914</v>
      </c>
      <c r="E135" s="42"/>
      <c r="F135" s="17"/>
      <c r="G135" s="42"/>
      <c r="H135" s="17"/>
      <c r="I135" s="42"/>
      <c r="J135" s="17"/>
      <c r="K135" s="42"/>
      <c r="L135" s="17"/>
      <c r="M135" s="42"/>
      <c r="N135" s="17"/>
      <c r="O135" s="42"/>
      <c r="P135" s="42"/>
      <c r="Q135" s="42"/>
      <c r="R135" s="42"/>
      <c r="S135" s="42"/>
      <c r="T135" s="42"/>
      <c r="U135" s="42"/>
      <c r="V135" s="42"/>
      <c r="W135" s="17" t="s">
        <v>937</v>
      </c>
      <c r="X135" s="17" t="s">
        <v>52</v>
      </c>
      <c r="Y135" s="2" t="s">
        <v>52</v>
      </c>
      <c r="Z135" s="2" t="s">
        <v>52</v>
      </c>
      <c r="AA135" s="43"/>
      <c r="AB135" s="2" t="s">
        <v>52</v>
      </c>
    </row>
    <row r="136" spans="1:28" ht="30" customHeight="1" x14ac:dyDescent="0.3">
      <c r="A136" s="17" t="s">
        <v>942</v>
      </c>
      <c r="B136" s="17" t="s">
        <v>940</v>
      </c>
      <c r="C136" s="17" t="s">
        <v>936</v>
      </c>
      <c r="D136" s="41" t="s">
        <v>914</v>
      </c>
      <c r="E136" s="42"/>
      <c r="F136" s="17"/>
      <c r="G136" s="42"/>
      <c r="H136" s="17"/>
      <c r="I136" s="42"/>
      <c r="J136" s="17"/>
      <c r="K136" s="42"/>
      <c r="L136" s="17"/>
      <c r="M136" s="42"/>
      <c r="N136" s="17"/>
      <c r="O136" s="42"/>
      <c r="P136" s="42"/>
      <c r="Q136" s="42"/>
      <c r="R136" s="42"/>
      <c r="S136" s="42"/>
      <c r="T136" s="42"/>
      <c r="U136" s="42"/>
      <c r="V136" s="42"/>
      <c r="W136" s="17" t="s">
        <v>941</v>
      </c>
      <c r="X136" s="17" t="s">
        <v>52</v>
      </c>
      <c r="Y136" s="2" t="s">
        <v>52</v>
      </c>
      <c r="Z136" s="2" t="s">
        <v>52</v>
      </c>
      <c r="AA136" s="43"/>
      <c r="AB136" s="2" t="s">
        <v>52</v>
      </c>
    </row>
    <row r="137" spans="1:28" ht="30" customHeight="1" x14ac:dyDescent="0.3">
      <c r="A137" s="17" t="s">
        <v>1677</v>
      </c>
      <c r="B137" s="17" t="s">
        <v>1674</v>
      </c>
      <c r="C137" s="17" t="s">
        <v>1675</v>
      </c>
      <c r="D137" s="41" t="s">
        <v>1134</v>
      </c>
      <c r="E137" s="42"/>
      <c r="F137" s="17"/>
      <c r="G137" s="42"/>
      <c r="H137" s="17"/>
      <c r="I137" s="42"/>
      <c r="J137" s="17"/>
      <c r="K137" s="42"/>
      <c r="L137" s="17"/>
      <c r="M137" s="42"/>
      <c r="N137" s="17"/>
      <c r="O137" s="42"/>
      <c r="P137" s="42"/>
      <c r="Q137" s="42"/>
      <c r="R137" s="42"/>
      <c r="S137" s="42"/>
      <c r="T137" s="42"/>
      <c r="U137" s="42"/>
      <c r="V137" s="42"/>
      <c r="W137" s="17" t="s">
        <v>1676</v>
      </c>
      <c r="X137" s="17" t="s">
        <v>52</v>
      </c>
      <c r="Y137" s="2" t="s">
        <v>2803</v>
      </c>
      <c r="Z137" s="2" t="s">
        <v>52</v>
      </c>
      <c r="AA137" s="43"/>
      <c r="AB137" s="2" t="s">
        <v>52</v>
      </c>
    </row>
    <row r="138" spans="1:28" ht="30" customHeight="1" x14ac:dyDescent="0.3">
      <c r="A138" s="17" t="s">
        <v>1404</v>
      </c>
      <c r="B138" s="17" t="s">
        <v>1401</v>
      </c>
      <c r="C138" s="17" t="s">
        <v>1402</v>
      </c>
      <c r="D138" s="41" t="s">
        <v>1134</v>
      </c>
      <c r="E138" s="42"/>
      <c r="F138" s="17"/>
      <c r="G138" s="42"/>
      <c r="H138" s="17"/>
      <c r="I138" s="42"/>
      <c r="J138" s="17"/>
      <c r="K138" s="42"/>
      <c r="L138" s="17"/>
      <c r="M138" s="42"/>
      <c r="N138" s="17"/>
      <c r="O138" s="42"/>
      <c r="P138" s="42"/>
      <c r="Q138" s="42"/>
      <c r="R138" s="42"/>
      <c r="S138" s="42"/>
      <c r="T138" s="42"/>
      <c r="U138" s="42"/>
      <c r="V138" s="42"/>
      <c r="W138" s="17" t="s">
        <v>1403</v>
      </c>
      <c r="X138" s="17" t="s">
        <v>52</v>
      </c>
      <c r="Y138" s="2" t="s">
        <v>2803</v>
      </c>
      <c r="Z138" s="2" t="s">
        <v>52</v>
      </c>
      <c r="AA138" s="43"/>
      <c r="AB138" s="2" t="s">
        <v>52</v>
      </c>
    </row>
    <row r="139" spans="1:28" ht="30" customHeight="1" x14ac:dyDescent="0.3">
      <c r="A139" s="17" t="s">
        <v>1409</v>
      </c>
      <c r="B139" s="17" t="s">
        <v>1401</v>
      </c>
      <c r="C139" s="17" t="s">
        <v>1407</v>
      </c>
      <c r="D139" s="41" t="s">
        <v>1134</v>
      </c>
      <c r="E139" s="42"/>
      <c r="F139" s="17"/>
      <c r="G139" s="42"/>
      <c r="H139" s="17"/>
      <c r="I139" s="42"/>
      <c r="J139" s="17"/>
      <c r="K139" s="42"/>
      <c r="L139" s="17"/>
      <c r="M139" s="42"/>
      <c r="N139" s="17"/>
      <c r="O139" s="42"/>
      <c r="P139" s="42"/>
      <c r="Q139" s="42"/>
      <c r="R139" s="42"/>
      <c r="S139" s="42"/>
      <c r="T139" s="42"/>
      <c r="U139" s="42"/>
      <c r="V139" s="42"/>
      <c r="W139" s="17" t="s">
        <v>1408</v>
      </c>
      <c r="X139" s="17" t="s">
        <v>52</v>
      </c>
      <c r="Y139" s="2" t="s">
        <v>2803</v>
      </c>
      <c r="Z139" s="2" t="s">
        <v>52</v>
      </c>
      <c r="AA139" s="43"/>
      <c r="AB139" s="2" t="s">
        <v>52</v>
      </c>
    </row>
    <row r="140" spans="1:28" ht="30" customHeight="1" x14ac:dyDescent="0.3">
      <c r="A140" s="17" t="s">
        <v>1197</v>
      </c>
      <c r="B140" s="17" t="s">
        <v>1194</v>
      </c>
      <c r="C140" s="17" t="s">
        <v>1195</v>
      </c>
      <c r="D140" s="41" t="s">
        <v>1134</v>
      </c>
      <c r="E140" s="42"/>
      <c r="F140" s="17"/>
      <c r="G140" s="42"/>
      <c r="H140" s="17"/>
      <c r="I140" s="42"/>
      <c r="J140" s="17"/>
      <c r="K140" s="42"/>
      <c r="L140" s="17"/>
      <c r="M140" s="42"/>
      <c r="N140" s="17"/>
      <c r="O140" s="42"/>
      <c r="P140" s="42"/>
      <c r="Q140" s="42"/>
      <c r="R140" s="42"/>
      <c r="S140" s="42"/>
      <c r="T140" s="42"/>
      <c r="U140" s="42"/>
      <c r="V140" s="42"/>
      <c r="W140" s="17" t="s">
        <v>1196</v>
      </c>
      <c r="X140" s="17" t="s">
        <v>52</v>
      </c>
      <c r="Y140" s="2" t="s">
        <v>2803</v>
      </c>
      <c r="Z140" s="2" t="s">
        <v>52</v>
      </c>
      <c r="AA140" s="43"/>
      <c r="AB140" s="2" t="s">
        <v>52</v>
      </c>
    </row>
    <row r="141" spans="1:28" ht="30" customHeight="1" x14ac:dyDescent="0.3">
      <c r="A141" s="17" t="s">
        <v>2615</v>
      </c>
      <c r="B141" s="17" t="s">
        <v>2612</v>
      </c>
      <c r="C141" s="17" t="s">
        <v>2613</v>
      </c>
      <c r="D141" s="41" t="s">
        <v>1134</v>
      </c>
      <c r="E141" s="42"/>
      <c r="F141" s="17"/>
      <c r="G141" s="42"/>
      <c r="H141" s="17"/>
      <c r="I141" s="42"/>
      <c r="J141" s="17"/>
      <c r="K141" s="42"/>
      <c r="L141" s="17"/>
      <c r="M141" s="42"/>
      <c r="N141" s="17"/>
      <c r="O141" s="42"/>
      <c r="P141" s="42"/>
      <c r="Q141" s="42"/>
      <c r="R141" s="42"/>
      <c r="S141" s="42"/>
      <c r="T141" s="42"/>
      <c r="U141" s="42"/>
      <c r="V141" s="42"/>
      <c r="W141" s="17" t="s">
        <v>2614</v>
      </c>
      <c r="X141" s="17" t="s">
        <v>52</v>
      </c>
      <c r="Y141" s="2" t="s">
        <v>2803</v>
      </c>
      <c r="Z141" s="2" t="s">
        <v>52</v>
      </c>
      <c r="AA141" s="43"/>
      <c r="AB141" s="2" t="s">
        <v>52</v>
      </c>
    </row>
    <row r="142" spans="1:28" ht="30" customHeight="1" x14ac:dyDescent="0.3">
      <c r="A142" s="17" t="s">
        <v>2467</v>
      </c>
      <c r="B142" s="17" t="s">
        <v>2464</v>
      </c>
      <c r="C142" s="17" t="s">
        <v>2465</v>
      </c>
      <c r="D142" s="41" t="s">
        <v>1134</v>
      </c>
      <c r="E142" s="42"/>
      <c r="F142" s="17"/>
      <c r="G142" s="42"/>
      <c r="H142" s="17"/>
      <c r="I142" s="42"/>
      <c r="J142" s="17"/>
      <c r="K142" s="42"/>
      <c r="L142" s="17"/>
      <c r="M142" s="42"/>
      <c r="N142" s="17"/>
      <c r="O142" s="42"/>
      <c r="P142" s="42"/>
      <c r="Q142" s="42"/>
      <c r="R142" s="42"/>
      <c r="S142" s="42"/>
      <c r="T142" s="42"/>
      <c r="U142" s="42"/>
      <c r="V142" s="42"/>
      <c r="W142" s="17" t="s">
        <v>2466</v>
      </c>
      <c r="X142" s="17" t="s">
        <v>52</v>
      </c>
      <c r="Y142" s="2" t="s">
        <v>2803</v>
      </c>
      <c r="Z142" s="2" t="s">
        <v>52</v>
      </c>
      <c r="AA142" s="43"/>
      <c r="AB142" s="2" t="s">
        <v>52</v>
      </c>
    </row>
    <row r="143" spans="1:28" ht="30" customHeight="1" x14ac:dyDescent="0.3">
      <c r="A143" s="17" t="s">
        <v>1317</v>
      </c>
      <c r="B143" s="17" t="s">
        <v>1132</v>
      </c>
      <c r="C143" s="17" t="s">
        <v>1315</v>
      </c>
      <c r="D143" s="41" t="s">
        <v>1134</v>
      </c>
      <c r="E143" s="42"/>
      <c r="F143" s="17"/>
      <c r="G143" s="42"/>
      <c r="H143" s="17"/>
      <c r="I143" s="42"/>
      <c r="J143" s="17"/>
      <c r="K143" s="42"/>
      <c r="L143" s="17"/>
      <c r="M143" s="42"/>
      <c r="N143" s="17"/>
      <c r="O143" s="42"/>
      <c r="P143" s="42"/>
      <c r="Q143" s="42"/>
      <c r="R143" s="42"/>
      <c r="S143" s="42"/>
      <c r="T143" s="42"/>
      <c r="U143" s="42"/>
      <c r="V143" s="42"/>
      <c r="W143" s="17" t="s">
        <v>1316</v>
      </c>
      <c r="X143" s="17" t="s">
        <v>52</v>
      </c>
      <c r="Y143" s="2" t="s">
        <v>2803</v>
      </c>
      <c r="Z143" s="2" t="s">
        <v>52</v>
      </c>
      <c r="AA143" s="43"/>
      <c r="AB143" s="2" t="s">
        <v>52</v>
      </c>
    </row>
    <row r="144" spans="1:28" ht="30" customHeight="1" x14ac:dyDescent="0.3">
      <c r="A144" s="17" t="s">
        <v>1136</v>
      </c>
      <c r="B144" s="17" t="s">
        <v>1132</v>
      </c>
      <c r="C144" s="17" t="s">
        <v>1133</v>
      </c>
      <c r="D144" s="41" t="s">
        <v>1134</v>
      </c>
      <c r="E144" s="42"/>
      <c r="F144" s="17"/>
      <c r="G144" s="42"/>
      <c r="H144" s="17"/>
      <c r="I144" s="42"/>
      <c r="J144" s="17"/>
      <c r="K144" s="42"/>
      <c r="L144" s="17"/>
      <c r="M144" s="42"/>
      <c r="N144" s="17"/>
      <c r="O144" s="42"/>
      <c r="P144" s="42"/>
      <c r="Q144" s="42"/>
      <c r="R144" s="42"/>
      <c r="S144" s="42"/>
      <c r="T144" s="42"/>
      <c r="U144" s="42"/>
      <c r="V144" s="42"/>
      <c r="W144" s="17" t="s">
        <v>1135</v>
      </c>
      <c r="X144" s="17" t="s">
        <v>52</v>
      </c>
      <c r="Y144" s="2" t="s">
        <v>2803</v>
      </c>
      <c r="Z144" s="2" t="s">
        <v>52</v>
      </c>
      <c r="AA144" s="43"/>
      <c r="AB144" s="2" t="s">
        <v>52</v>
      </c>
    </row>
    <row r="145" spans="1:28" ht="30" customHeight="1" x14ac:dyDescent="0.3">
      <c r="A145" s="17" t="s">
        <v>1151</v>
      </c>
      <c r="B145" s="17" t="s">
        <v>1148</v>
      </c>
      <c r="C145" s="17" t="s">
        <v>1149</v>
      </c>
      <c r="D145" s="41" t="s">
        <v>1134</v>
      </c>
      <c r="E145" s="42"/>
      <c r="F145" s="17"/>
      <c r="G145" s="42"/>
      <c r="H145" s="17"/>
      <c r="I145" s="42"/>
      <c r="J145" s="17"/>
      <c r="K145" s="42"/>
      <c r="L145" s="17"/>
      <c r="M145" s="42"/>
      <c r="N145" s="17"/>
      <c r="O145" s="42"/>
      <c r="P145" s="42"/>
      <c r="Q145" s="42"/>
      <c r="R145" s="42"/>
      <c r="S145" s="42"/>
      <c r="T145" s="42"/>
      <c r="U145" s="42"/>
      <c r="V145" s="42"/>
      <c r="W145" s="17" t="s">
        <v>1150</v>
      </c>
      <c r="X145" s="17" t="s">
        <v>52</v>
      </c>
      <c r="Y145" s="2" t="s">
        <v>2803</v>
      </c>
      <c r="Z145" s="2" t="s">
        <v>52</v>
      </c>
      <c r="AA145" s="43"/>
      <c r="AB145" s="2" t="s">
        <v>52</v>
      </c>
    </row>
    <row r="146" spans="1:28" ht="30" customHeight="1" x14ac:dyDescent="0.3">
      <c r="A146" s="17" t="s">
        <v>2014</v>
      </c>
      <c r="B146" s="17" t="s">
        <v>1066</v>
      </c>
      <c r="C146" s="17" t="s">
        <v>2012</v>
      </c>
      <c r="D146" s="41" t="s">
        <v>1190</v>
      </c>
      <c r="E146" s="42"/>
      <c r="F146" s="17"/>
      <c r="G146" s="42"/>
      <c r="H146" s="17"/>
      <c r="I146" s="42"/>
      <c r="J146" s="17"/>
      <c r="K146" s="42"/>
      <c r="L146" s="17"/>
      <c r="M146" s="42"/>
      <c r="N146" s="17"/>
      <c r="O146" s="42"/>
      <c r="P146" s="42"/>
      <c r="Q146" s="42"/>
      <c r="R146" s="42"/>
      <c r="S146" s="42"/>
      <c r="T146" s="42"/>
      <c r="U146" s="42"/>
      <c r="V146" s="42"/>
      <c r="W146" s="17" t="s">
        <v>2013</v>
      </c>
      <c r="X146" s="17" t="s">
        <v>52</v>
      </c>
      <c r="Y146" s="2" t="s">
        <v>52</v>
      </c>
      <c r="Z146" s="2" t="s">
        <v>52</v>
      </c>
      <c r="AA146" s="43"/>
      <c r="AB146" s="2" t="s">
        <v>52</v>
      </c>
    </row>
    <row r="147" spans="1:28" ht="30" customHeight="1" x14ac:dyDescent="0.3">
      <c r="A147" s="17" t="s">
        <v>994</v>
      </c>
      <c r="B147" s="17" t="s">
        <v>992</v>
      </c>
      <c r="C147" s="17" t="s">
        <v>987</v>
      </c>
      <c r="D147" s="41" t="s">
        <v>988</v>
      </c>
      <c r="E147" s="42"/>
      <c r="F147" s="17"/>
      <c r="G147" s="42"/>
      <c r="H147" s="17"/>
      <c r="I147" s="42"/>
      <c r="J147" s="17"/>
      <c r="K147" s="42"/>
      <c r="L147" s="17"/>
      <c r="M147" s="42"/>
      <c r="N147" s="17"/>
      <c r="O147" s="42"/>
      <c r="P147" s="42"/>
      <c r="Q147" s="42"/>
      <c r="R147" s="42"/>
      <c r="S147" s="42"/>
      <c r="T147" s="42"/>
      <c r="U147" s="42"/>
      <c r="V147" s="42"/>
      <c r="W147" s="17" t="s">
        <v>993</v>
      </c>
      <c r="X147" s="17" t="s">
        <v>52</v>
      </c>
      <c r="Y147" s="2" t="s">
        <v>2804</v>
      </c>
      <c r="Z147" s="2" t="s">
        <v>52</v>
      </c>
      <c r="AA147" s="43"/>
      <c r="AB147" s="2" t="s">
        <v>52</v>
      </c>
    </row>
    <row r="148" spans="1:28" ht="30" customHeight="1" x14ac:dyDescent="0.3">
      <c r="A148" s="17" t="s">
        <v>2019</v>
      </c>
      <c r="B148" s="17" t="s">
        <v>2017</v>
      </c>
      <c r="C148" s="17" t="s">
        <v>987</v>
      </c>
      <c r="D148" s="41" t="s">
        <v>988</v>
      </c>
      <c r="E148" s="42"/>
      <c r="F148" s="17"/>
      <c r="G148" s="42"/>
      <c r="H148" s="17"/>
      <c r="I148" s="42"/>
      <c r="J148" s="17"/>
      <c r="K148" s="42"/>
      <c r="L148" s="17"/>
      <c r="M148" s="42"/>
      <c r="N148" s="17"/>
      <c r="O148" s="42"/>
      <c r="P148" s="42"/>
      <c r="Q148" s="42"/>
      <c r="R148" s="42"/>
      <c r="S148" s="42"/>
      <c r="T148" s="42"/>
      <c r="U148" s="42"/>
      <c r="V148" s="42"/>
      <c r="W148" s="17" t="s">
        <v>2018</v>
      </c>
      <c r="X148" s="17" t="s">
        <v>52</v>
      </c>
      <c r="Y148" s="2" t="s">
        <v>2804</v>
      </c>
      <c r="Z148" s="2" t="s">
        <v>52</v>
      </c>
      <c r="AA148" s="43"/>
      <c r="AB148" s="2" t="s">
        <v>52</v>
      </c>
    </row>
    <row r="149" spans="1:28" ht="30" customHeight="1" x14ac:dyDescent="0.3">
      <c r="A149" s="17" t="s">
        <v>2201</v>
      </c>
      <c r="B149" s="17" t="s">
        <v>2199</v>
      </c>
      <c r="C149" s="17" t="s">
        <v>987</v>
      </c>
      <c r="D149" s="41" t="s">
        <v>988</v>
      </c>
      <c r="E149" s="42"/>
      <c r="F149" s="17"/>
      <c r="G149" s="42"/>
      <c r="H149" s="17"/>
      <c r="I149" s="42"/>
      <c r="J149" s="17"/>
      <c r="K149" s="42"/>
      <c r="L149" s="17"/>
      <c r="M149" s="42"/>
      <c r="N149" s="17"/>
      <c r="O149" s="42"/>
      <c r="P149" s="42"/>
      <c r="Q149" s="42"/>
      <c r="R149" s="42"/>
      <c r="S149" s="42"/>
      <c r="T149" s="42"/>
      <c r="U149" s="42"/>
      <c r="V149" s="42"/>
      <c r="W149" s="17" t="s">
        <v>2200</v>
      </c>
      <c r="X149" s="17" t="s">
        <v>52</v>
      </c>
      <c r="Y149" s="2" t="s">
        <v>2804</v>
      </c>
      <c r="Z149" s="2" t="s">
        <v>52</v>
      </c>
      <c r="AA149" s="43"/>
      <c r="AB149" s="2" t="s">
        <v>52</v>
      </c>
    </row>
    <row r="150" spans="1:28" ht="30" customHeight="1" x14ac:dyDescent="0.3">
      <c r="A150" s="17" t="s">
        <v>2151</v>
      </c>
      <c r="B150" s="17" t="s">
        <v>2149</v>
      </c>
      <c r="C150" s="17" t="s">
        <v>987</v>
      </c>
      <c r="D150" s="41" t="s">
        <v>988</v>
      </c>
      <c r="E150" s="42"/>
      <c r="F150" s="17"/>
      <c r="G150" s="42"/>
      <c r="H150" s="17"/>
      <c r="I150" s="42"/>
      <c r="J150" s="17"/>
      <c r="K150" s="42"/>
      <c r="L150" s="17"/>
      <c r="M150" s="42"/>
      <c r="N150" s="17"/>
      <c r="O150" s="42"/>
      <c r="P150" s="42"/>
      <c r="Q150" s="42"/>
      <c r="R150" s="42"/>
      <c r="S150" s="42"/>
      <c r="T150" s="42"/>
      <c r="U150" s="42"/>
      <c r="V150" s="42"/>
      <c r="W150" s="17" t="s">
        <v>2150</v>
      </c>
      <c r="X150" s="17" t="s">
        <v>52</v>
      </c>
      <c r="Y150" s="2" t="s">
        <v>2804</v>
      </c>
      <c r="Z150" s="2" t="s">
        <v>52</v>
      </c>
      <c r="AA150" s="43"/>
      <c r="AB150" s="2" t="s">
        <v>52</v>
      </c>
    </row>
    <row r="151" spans="1:28" ht="30" customHeight="1" x14ac:dyDescent="0.3">
      <c r="A151" s="17" t="s">
        <v>2103</v>
      </c>
      <c r="B151" s="17" t="s">
        <v>2101</v>
      </c>
      <c r="C151" s="17" t="s">
        <v>987</v>
      </c>
      <c r="D151" s="41" t="s">
        <v>988</v>
      </c>
      <c r="E151" s="42"/>
      <c r="F151" s="17"/>
      <c r="G151" s="42"/>
      <c r="H151" s="17"/>
      <c r="I151" s="42"/>
      <c r="J151" s="17"/>
      <c r="K151" s="42"/>
      <c r="L151" s="17"/>
      <c r="M151" s="42"/>
      <c r="N151" s="17"/>
      <c r="O151" s="42"/>
      <c r="P151" s="42"/>
      <c r="Q151" s="42"/>
      <c r="R151" s="42"/>
      <c r="S151" s="42"/>
      <c r="T151" s="42"/>
      <c r="U151" s="42"/>
      <c r="V151" s="42"/>
      <c r="W151" s="17" t="s">
        <v>2102</v>
      </c>
      <c r="X151" s="17" t="s">
        <v>52</v>
      </c>
      <c r="Y151" s="2" t="s">
        <v>2804</v>
      </c>
      <c r="Z151" s="2" t="s">
        <v>52</v>
      </c>
      <c r="AA151" s="43"/>
      <c r="AB151" s="2" t="s">
        <v>52</v>
      </c>
    </row>
    <row r="152" spans="1:28" ht="30" customHeight="1" x14ac:dyDescent="0.3">
      <c r="A152" s="17" t="s">
        <v>2688</v>
      </c>
      <c r="B152" s="17" t="s">
        <v>2686</v>
      </c>
      <c r="C152" s="17" t="s">
        <v>987</v>
      </c>
      <c r="D152" s="41" t="s">
        <v>988</v>
      </c>
      <c r="E152" s="42"/>
      <c r="F152" s="17"/>
      <c r="G152" s="42"/>
      <c r="H152" s="17"/>
      <c r="I152" s="42"/>
      <c r="J152" s="17"/>
      <c r="K152" s="42"/>
      <c r="L152" s="17"/>
      <c r="M152" s="42"/>
      <c r="N152" s="17"/>
      <c r="O152" s="42"/>
      <c r="P152" s="42"/>
      <c r="Q152" s="42"/>
      <c r="R152" s="42"/>
      <c r="S152" s="42"/>
      <c r="T152" s="42"/>
      <c r="U152" s="42"/>
      <c r="V152" s="42"/>
      <c r="W152" s="17" t="s">
        <v>2687</v>
      </c>
      <c r="X152" s="17" t="s">
        <v>52</v>
      </c>
      <c r="Y152" s="2" t="s">
        <v>2804</v>
      </c>
      <c r="Z152" s="2" t="s">
        <v>52</v>
      </c>
      <c r="AA152" s="43"/>
      <c r="AB152" s="2" t="s">
        <v>52</v>
      </c>
    </row>
    <row r="153" spans="1:28" ht="30" customHeight="1" x14ac:dyDescent="0.3">
      <c r="A153" s="17" t="s">
        <v>2233</v>
      </c>
      <c r="B153" s="17" t="s">
        <v>2231</v>
      </c>
      <c r="C153" s="17" t="s">
        <v>987</v>
      </c>
      <c r="D153" s="41" t="s">
        <v>988</v>
      </c>
      <c r="E153" s="42"/>
      <c r="F153" s="17"/>
      <c r="G153" s="42"/>
      <c r="H153" s="17"/>
      <c r="I153" s="42"/>
      <c r="J153" s="17"/>
      <c r="K153" s="42"/>
      <c r="L153" s="17"/>
      <c r="M153" s="42"/>
      <c r="N153" s="17"/>
      <c r="O153" s="42"/>
      <c r="P153" s="42"/>
      <c r="Q153" s="42"/>
      <c r="R153" s="42"/>
      <c r="S153" s="42"/>
      <c r="T153" s="42"/>
      <c r="U153" s="42"/>
      <c r="V153" s="42"/>
      <c r="W153" s="17" t="s">
        <v>2232</v>
      </c>
      <c r="X153" s="17" t="s">
        <v>52</v>
      </c>
      <c r="Y153" s="2" t="s">
        <v>2804</v>
      </c>
      <c r="Z153" s="2" t="s">
        <v>52</v>
      </c>
      <c r="AA153" s="43"/>
      <c r="AB153" s="2" t="s">
        <v>52</v>
      </c>
    </row>
    <row r="154" spans="1:28" ht="30" customHeight="1" x14ac:dyDescent="0.3">
      <c r="A154" s="17" t="s">
        <v>2194</v>
      </c>
      <c r="B154" s="17" t="s">
        <v>2192</v>
      </c>
      <c r="C154" s="17" t="s">
        <v>987</v>
      </c>
      <c r="D154" s="41" t="s">
        <v>988</v>
      </c>
      <c r="E154" s="42"/>
      <c r="F154" s="17"/>
      <c r="G154" s="42"/>
      <c r="H154" s="17"/>
      <c r="I154" s="42"/>
      <c r="J154" s="17"/>
      <c r="K154" s="42"/>
      <c r="L154" s="17"/>
      <c r="M154" s="42"/>
      <c r="N154" s="17"/>
      <c r="O154" s="42"/>
      <c r="P154" s="42"/>
      <c r="Q154" s="42"/>
      <c r="R154" s="42"/>
      <c r="S154" s="42"/>
      <c r="T154" s="42"/>
      <c r="U154" s="42"/>
      <c r="V154" s="42"/>
      <c r="W154" s="17" t="s">
        <v>2193</v>
      </c>
      <c r="X154" s="17" t="s">
        <v>52</v>
      </c>
      <c r="Y154" s="2" t="s">
        <v>2804</v>
      </c>
      <c r="Z154" s="2" t="s">
        <v>52</v>
      </c>
      <c r="AA154" s="43"/>
      <c r="AB154" s="2" t="s">
        <v>52</v>
      </c>
    </row>
    <row r="155" spans="1:28" ht="30" customHeight="1" x14ac:dyDescent="0.3">
      <c r="A155" s="17" t="s">
        <v>1719</v>
      </c>
      <c r="B155" s="17" t="s">
        <v>1717</v>
      </c>
      <c r="C155" s="17" t="s">
        <v>987</v>
      </c>
      <c r="D155" s="41" t="s">
        <v>988</v>
      </c>
      <c r="E155" s="42"/>
      <c r="F155" s="17"/>
      <c r="G155" s="42"/>
      <c r="H155" s="17"/>
      <c r="I155" s="42"/>
      <c r="J155" s="17"/>
      <c r="K155" s="42"/>
      <c r="L155" s="17"/>
      <c r="M155" s="42"/>
      <c r="N155" s="17"/>
      <c r="O155" s="42"/>
      <c r="P155" s="42"/>
      <c r="Q155" s="42"/>
      <c r="R155" s="42"/>
      <c r="S155" s="42"/>
      <c r="T155" s="42"/>
      <c r="U155" s="42"/>
      <c r="V155" s="42"/>
      <c r="W155" s="17" t="s">
        <v>1718</v>
      </c>
      <c r="X155" s="17" t="s">
        <v>52</v>
      </c>
      <c r="Y155" s="2" t="s">
        <v>2804</v>
      </c>
      <c r="Z155" s="2" t="s">
        <v>52</v>
      </c>
      <c r="AA155" s="43"/>
      <c r="AB155" s="2" t="s">
        <v>52</v>
      </c>
    </row>
    <row r="156" spans="1:28" ht="30" customHeight="1" x14ac:dyDescent="0.3">
      <c r="A156" s="17" t="s">
        <v>2266</v>
      </c>
      <c r="B156" s="17" t="s">
        <v>2264</v>
      </c>
      <c r="C156" s="17" t="s">
        <v>987</v>
      </c>
      <c r="D156" s="41" t="s">
        <v>988</v>
      </c>
      <c r="E156" s="42"/>
      <c r="F156" s="17"/>
      <c r="G156" s="42"/>
      <c r="H156" s="17"/>
      <c r="I156" s="42"/>
      <c r="J156" s="17"/>
      <c r="K156" s="42"/>
      <c r="L156" s="17"/>
      <c r="M156" s="42"/>
      <c r="N156" s="17"/>
      <c r="O156" s="42"/>
      <c r="P156" s="42"/>
      <c r="Q156" s="42"/>
      <c r="R156" s="42"/>
      <c r="S156" s="42"/>
      <c r="T156" s="42"/>
      <c r="U156" s="42"/>
      <c r="V156" s="42"/>
      <c r="W156" s="17" t="s">
        <v>2265</v>
      </c>
      <c r="X156" s="17" t="s">
        <v>52</v>
      </c>
      <c r="Y156" s="2" t="s">
        <v>2804</v>
      </c>
      <c r="Z156" s="2" t="s">
        <v>52</v>
      </c>
      <c r="AA156" s="43"/>
      <c r="AB156" s="2" t="s">
        <v>52</v>
      </c>
    </row>
    <row r="157" spans="1:28" ht="30" customHeight="1" x14ac:dyDescent="0.3">
      <c r="A157" s="17" t="s">
        <v>1687</v>
      </c>
      <c r="B157" s="17" t="s">
        <v>1685</v>
      </c>
      <c r="C157" s="17" t="s">
        <v>987</v>
      </c>
      <c r="D157" s="41" t="s">
        <v>988</v>
      </c>
      <c r="E157" s="42"/>
      <c r="F157" s="17"/>
      <c r="G157" s="42"/>
      <c r="H157" s="17"/>
      <c r="I157" s="42"/>
      <c r="J157" s="17"/>
      <c r="K157" s="42"/>
      <c r="L157" s="17"/>
      <c r="M157" s="42"/>
      <c r="N157" s="17"/>
      <c r="O157" s="42"/>
      <c r="P157" s="42"/>
      <c r="Q157" s="42"/>
      <c r="R157" s="42"/>
      <c r="S157" s="42"/>
      <c r="T157" s="42"/>
      <c r="U157" s="42"/>
      <c r="V157" s="42"/>
      <c r="W157" s="17" t="s">
        <v>1686</v>
      </c>
      <c r="X157" s="17" t="s">
        <v>52</v>
      </c>
      <c r="Y157" s="2" t="s">
        <v>2804</v>
      </c>
      <c r="Z157" s="2" t="s">
        <v>52</v>
      </c>
      <c r="AA157" s="43"/>
      <c r="AB157" s="2" t="s">
        <v>52</v>
      </c>
    </row>
    <row r="158" spans="1:28" ht="30" customHeight="1" x14ac:dyDescent="0.3">
      <c r="A158" s="17" t="s">
        <v>2076</v>
      </c>
      <c r="B158" s="17" t="s">
        <v>2074</v>
      </c>
      <c r="C158" s="17" t="s">
        <v>987</v>
      </c>
      <c r="D158" s="41" t="s">
        <v>988</v>
      </c>
      <c r="E158" s="42"/>
      <c r="F158" s="17"/>
      <c r="G158" s="42"/>
      <c r="H158" s="17"/>
      <c r="I158" s="42"/>
      <c r="J158" s="17"/>
      <c r="K158" s="42"/>
      <c r="L158" s="17"/>
      <c r="M158" s="42"/>
      <c r="N158" s="17"/>
      <c r="O158" s="42"/>
      <c r="P158" s="42"/>
      <c r="Q158" s="42"/>
      <c r="R158" s="42"/>
      <c r="S158" s="42"/>
      <c r="T158" s="42"/>
      <c r="U158" s="42"/>
      <c r="V158" s="42"/>
      <c r="W158" s="17" t="s">
        <v>2075</v>
      </c>
      <c r="X158" s="17" t="s">
        <v>52</v>
      </c>
      <c r="Y158" s="2" t="s">
        <v>2804</v>
      </c>
      <c r="Z158" s="2" t="s">
        <v>52</v>
      </c>
      <c r="AA158" s="43"/>
      <c r="AB158" s="2" t="s">
        <v>52</v>
      </c>
    </row>
    <row r="159" spans="1:28" ht="30" customHeight="1" x14ac:dyDescent="0.3">
      <c r="A159" s="17" t="s">
        <v>2184</v>
      </c>
      <c r="B159" s="17" t="s">
        <v>2182</v>
      </c>
      <c r="C159" s="17" t="s">
        <v>987</v>
      </c>
      <c r="D159" s="41" t="s">
        <v>988</v>
      </c>
      <c r="E159" s="42"/>
      <c r="F159" s="17"/>
      <c r="G159" s="42"/>
      <c r="H159" s="17"/>
      <c r="I159" s="42"/>
      <c r="J159" s="17"/>
      <c r="K159" s="42"/>
      <c r="L159" s="17"/>
      <c r="M159" s="42"/>
      <c r="N159" s="17"/>
      <c r="O159" s="42"/>
      <c r="P159" s="42"/>
      <c r="Q159" s="42"/>
      <c r="R159" s="42"/>
      <c r="S159" s="42"/>
      <c r="T159" s="42"/>
      <c r="U159" s="42"/>
      <c r="V159" s="42"/>
      <c r="W159" s="17" t="s">
        <v>2183</v>
      </c>
      <c r="X159" s="17" t="s">
        <v>52</v>
      </c>
      <c r="Y159" s="2" t="s">
        <v>2804</v>
      </c>
      <c r="Z159" s="2" t="s">
        <v>52</v>
      </c>
      <c r="AA159" s="43"/>
      <c r="AB159" s="2" t="s">
        <v>52</v>
      </c>
    </row>
    <row r="160" spans="1:28" ht="30" customHeight="1" x14ac:dyDescent="0.3">
      <c r="A160" s="17" t="s">
        <v>990</v>
      </c>
      <c r="B160" s="17" t="s">
        <v>986</v>
      </c>
      <c r="C160" s="17" t="s">
        <v>987</v>
      </c>
      <c r="D160" s="41" t="s">
        <v>988</v>
      </c>
      <c r="E160" s="42"/>
      <c r="F160" s="17"/>
      <c r="G160" s="42"/>
      <c r="H160" s="17"/>
      <c r="I160" s="42"/>
      <c r="J160" s="17"/>
      <c r="K160" s="42"/>
      <c r="L160" s="17"/>
      <c r="M160" s="42"/>
      <c r="N160" s="17"/>
      <c r="O160" s="42"/>
      <c r="P160" s="42"/>
      <c r="Q160" s="42"/>
      <c r="R160" s="42"/>
      <c r="S160" s="42"/>
      <c r="T160" s="42"/>
      <c r="U160" s="42"/>
      <c r="V160" s="42"/>
      <c r="W160" s="17" t="s">
        <v>989</v>
      </c>
      <c r="X160" s="17" t="s">
        <v>52</v>
      </c>
      <c r="Y160" s="2" t="s">
        <v>2804</v>
      </c>
      <c r="Z160" s="2" t="s">
        <v>52</v>
      </c>
      <c r="AA160" s="43"/>
      <c r="AB160" s="2" t="s">
        <v>52</v>
      </c>
    </row>
    <row r="161" spans="1:28" ht="30" customHeight="1" x14ac:dyDescent="0.3">
      <c r="A161" s="17" t="s">
        <v>2088</v>
      </c>
      <c r="B161" s="17" t="s">
        <v>2086</v>
      </c>
      <c r="C161" s="17" t="s">
        <v>987</v>
      </c>
      <c r="D161" s="41" t="s">
        <v>988</v>
      </c>
      <c r="E161" s="42"/>
      <c r="F161" s="17"/>
      <c r="G161" s="42"/>
      <c r="H161" s="17"/>
      <c r="I161" s="42"/>
      <c r="J161" s="17"/>
      <c r="K161" s="42"/>
      <c r="L161" s="17"/>
      <c r="M161" s="42"/>
      <c r="N161" s="17"/>
      <c r="O161" s="42"/>
      <c r="P161" s="42"/>
      <c r="Q161" s="42"/>
      <c r="R161" s="42"/>
      <c r="S161" s="42"/>
      <c r="T161" s="42"/>
      <c r="U161" s="42"/>
      <c r="V161" s="42"/>
      <c r="W161" s="17" t="s">
        <v>2087</v>
      </c>
      <c r="X161" s="17" t="s">
        <v>52</v>
      </c>
      <c r="Y161" s="2" t="s">
        <v>2804</v>
      </c>
      <c r="Z161" s="2" t="s">
        <v>52</v>
      </c>
      <c r="AA161" s="43"/>
      <c r="AB161" s="2" t="s">
        <v>52</v>
      </c>
    </row>
    <row r="162" spans="1:28" ht="30" customHeight="1" x14ac:dyDescent="0.3">
      <c r="A162" s="17" t="s">
        <v>2546</v>
      </c>
      <c r="B162" s="17" t="s">
        <v>2544</v>
      </c>
      <c r="C162" s="17" t="s">
        <v>987</v>
      </c>
      <c r="D162" s="41" t="s">
        <v>988</v>
      </c>
      <c r="E162" s="42"/>
      <c r="F162" s="17"/>
      <c r="G162" s="42"/>
      <c r="H162" s="17"/>
      <c r="I162" s="42"/>
      <c r="J162" s="17"/>
      <c r="K162" s="42"/>
      <c r="L162" s="17"/>
      <c r="M162" s="42"/>
      <c r="N162" s="17"/>
      <c r="O162" s="42"/>
      <c r="P162" s="42"/>
      <c r="Q162" s="42"/>
      <c r="R162" s="42"/>
      <c r="S162" s="42"/>
      <c r="T162" s="42"/>
      <c r="U162" s="42"/>
      <c r="V162" s="42"/>
      <c r="W162" s="17" t="s">
        <v>2545</v>
      </c>
      <c r="X162" s="17" t="s">
        <v>52</v>
      </c>
      <c r="Y162" s="2" t="s">
        <v>2804</v>
      </c>
      <c r="Z162" s="2" t="s">
        <v>52</v>
      </c>
      <c r="AA162" s="43"/>
      <c r="AB162" s="2" t="s">
        <v>52</v>
      </c>
    </row>
    <row r="163" spans="1:28" ht="30" customHeight="1" x14ac:dyDescent="0.3">
      <c r="A163" s="17" t="s">
        <v>2662</v>
      </c>
      <c r="B163" s="17" t="s">
        <v>2660</v>
      </c>
      <c r="C163" s="17" t="s">
        <v>987</v>
      </c>
      <c r="D163" s="41" t="s">
        <v>988</v>
      </c>
      <c r="E163" s="42"/>
      <c r="F163" s="17"/>
      <c r="G163" s="42"/>
      <c r="H163" s="17"/>
      <c r="I163" s="42"/>
      <c r="J163" s="17"/>
      <c r="K163" s="42"/>
      <c r="L163" s="17"/>
      <c r="M163" s="42"/>
      <c r="N163" s="17"/>
      <c r="O163" s="42"/>
      <c r="P163" s="42"/>
      <c r="Q163" s="42"/>
      <c r="R163" s="42"/>
      <c r="S163" s="42"/>
      <c r="T163" s="42"/>
      <c r="U163" s="42"/>
      <c r="V163" s="42"/>
      <c r="W163" s="17" t="s">
        <v>2661</v>
      </c>
      <c r="X163" s="17" t="s">
        <v>52</v>
      </c>
      <c r="Y163" s="2" t="s">
        <v>2804</v>
      </c>
      <c r="Z163" s="2" t="s">
        <v>52</v>
      </c>
      <c r="AA163" s="43"/>
      <c r="AB163" s="2" t="s">
        <v>52</v>
      </c>
    </row>
    <row r="164" spans="1:28" ht="30" customHeight="1" x14ac:dyDescent="0.3">
      <c r="A164" s="17" t="s">
        <v>2241</v>
      </c>
      <c r="B164" s="17" t="s">
        <v>2238</v>
      </c>
      <c r="C164" s="17" t="s">
        <v>2239</v>
      </c>
      <c r="D164" s="41" t="s">
        <v>988</v>
      </c>
      <c r="E164" s="42"/>
      <c r="F164" s="17"/>
      <c r="G164" s="42"/>
      <c r="H164" s="17"/>
      <c r="I164" s="42"/>
      <c r="J164" s="17"/>
      <c r="K164" s="42"/>
      <c r="L164" s="17"/>
      <c r="M164" s="42"/>
      <c r="N164" s="17"/>
      <c r="O164" s="42"/>
      <c r="P164" s="42"/>
      <c r="Q164" s="42"/>
      <c r="R164" s="42"/>
      <c r="S164" s="42"/>
      <c r="T164" s="42"/>
      <c r="U164" s="42"/>
      <c r="V164" s="42"/>
      <c r="W164" s="17" t="s">
        <v>2240</v>
      </c>
      <c r="X164" s="17" t="s">
        <v>52</v>
      </c>
      <c r="Y164" s="2" t="s">
        <v>2804</v>
      </c>
      <c r="Z164" s="2" t="s">
        <v>52</v>
      </c>
      <c r="AA164" s="43"/>
      <c r="AB164" s="2" t="s">
        <v>52</v>
      </c>
    </row>
    <row r="165" spans="1:28" ht="30" customHeight="1" x14ac:dyDescent="0.3">
      <c r="A165" s="17" t="s">
        <v>951</v>
      </c>
      <c r="B165" s="17" t="s">
        <v>948</v>
      </c>
      <c r="C165" s="17" t="s">
        <v>52</v>
      </c>
      <c r="D165" s="41" t="s">
        <v>949</v>
      </c>
      <c r="E165" s="42"/>
      <c r="F165" s="17"/>
      <c r="G165" s="42"/>
      <c r="H165" s="17"/>
      <c r="I165" s="42"/>
      <c r="J165" s="17"/>
      <c r="K165" s="42"/>
      <c r="L165" s="17"/>
      <c r="M165" s="42"/>
      <c r="N165" s="17"/>
      <c r="O165" s="42"/>
      <c r="P165" s="42"/>
      <c r="Q165" s="42"/>
      <c r="R165" s="42"/>
      <c r="S165" s="42"/>
      <c r="T165" s="42"/>
      <c r="U165" s="42"/>
      <c r="V165" s="42"/>
      <c r="W165" s="17" t="s">
        <v>950</v>
      </c>
      <c r="X165" s="17" t="s">
        <v>52</v>
      </c>
      <c r="Y165" s="2" t="s">
        <v>52</v>
      </c>
      <c r="Z165" s="2" t="s">
        <v>52</v>
      </c>
      <c r="AA165" s="43"/>
      <c r="AB165" s="2" t="s">
        <v>52</v>
      </c>
    </row>
    <row r="166" spans="1:28" ht="30" customHeight="1" x14ac:dyDescent="0.3">
      <c r="A166" s="17" t="s">
        <v>1142</v>
      </c>
      <c r="B166" s="17" t="s">
        <v>1139</v>
      </c>
      <c r="C166" s="17" t="s">
        <v>1140</v>
      </c>
      <c r="D166" s="41" t="s">
        <v>70</v>
      </c>
      <c r="E166" s="42"/>
      <c r="F166" s="17"/>
      <c r="G166" s="42"/>
      <c r="H166" s="17"/>
      <c r="I166" s="42"/>
      <c r="J166" s="17"/>
      <c r="K166" s="42"/>
      <c r="L166" s="17"/>
      <c r="M166" s="42"/>
      <c r="N166" s="17"/>
      <c r="O166" s="42"/>
      <c r="P166" s="42"/>
      <c r="Q166" s="42"/>
      <c r="R166" s="42"/>
      <c r="S166" s="42"/>
      <c r="T166" s="42"/>
      <c r="U166" s="42"/>
      <c r="V166" s="42"/>
      <c r="W166" s="17" t="s">
        <v>1141</v>
      </c>
      <c r="X166" s="17" t="s">
        <v>52</v>
      </c>
      <c r="Y166" s="2" t="s">
        <v>52</v>
      </c>
      <c r="Z166" s="2" t="s">
        <v>52</v>
      </c>
      <c r="AA166" s="43"/>
      <c r="AB166" s="2" t="s">
        <v>52</v>
      </c>
    </row>
    <row r="167" spans="1:28" ht="30" customHeight="1" x14ac:dyDescent="0.3">
      <c r="A167" s="17" t="s">
        <v>1104</v>
      </c>
      <c r="B167" s="17" t="s">
        <v>1101</v>
      </c>
      <c r="C167" s="17" t="s">
        <v>1102</v>
      </c>
      <c r="D167" s="41" t="s">
        <v>70</v>
      </c>
      <c r="E167" s="42"/>
      <c r="F167" s="17"/>
      <c r="G167" s="42"/>
      <c r="H167" s="17"/>
      <c r="I167" s="42"/>
      <c r="J167" s="17"/>
      <c r="K167" s="42"/>
      <c r="L167" s="17"/>
      <c r="M167" s="42"/>
      <c r="N167" s="17"/>
      <c r="O167" s="42"/>
      <c r="P167" s="42"/>
      <c r="Q167" s="42"/>
      <c r="R167" s="42"/>
      <c r="S167" s="42"/>
      <c r="T167" s="42"/>
      <c r="U167" s="42"/>
      <c r="V167" s="42"/>
      <c r="W167" s="17" t="s">
        <v>1103</v>
      </c>
      <c r="X167" s="17" t="s">
        <v>2805</v>
      </c>
      <c r="Y167" s="2" t="s">
        <v>52</v>
      </c>
      <c r="Z167" s="2" t="s">
        <v>52</v>
      </c>
      <c r="AA167" s="43"/>
      <c r="AB167" s="2" t="s">
        <v>52</v>
      </c>
    </row>
    <row r="168" spans="1:28" ht="30" customHeight="1" x14ac:dyDescent="0.3">
      <c r="A168" s="17" t="s">
        <v>1108</v>
      </c>
      <c r="B168" s="17" t="s">
        <v>1101</v>
      </c>
      <c r="C168" s="17" t="s">
        <v>1106</v>
      </c>
      <c r="D168" s="41" t="s">
        <v>70</v>
      </c>
      <c r="E168" s="42"/>
      <c r="F168" s="17"/>
      <c r="G168" s="42"/>
      <c r="H168" s="17"/>
      <c r="I168" s="42"/>
      <c r="J168" s="17"/>
      <c r="K168" s="42"/>
      <c r="L168" s="17"/>
      <c r="M168" s="42"/>
      <c r="N168" s="17"/>
      <c r="O168" s="42"/>
      <c r="P168" s="42"/>
      <c r="Q168" s="42"/>
      <c r="R168" s="42"/>
      <c r="S168" s="42"/>
      <c r="T168" s="42"/>
      <c r="U168" s="42"/>
      <c r="V168" s="42"/>
      <c r="W168" s="17" t="s">
        <v>1107</v>
      </c>
      <c r="X168" s="17" t="s">
        <v>2805</v>
      </c>
      <c r="Y168" s="2" t="s">
        <v>52</v>
      </c>
      <c r="Z168" s="2" t="s">
        <v>52</v>
      </c>
      <c r="AA168" s="43"/>
      <c r="AB168" s="2" t="s">
        <v>52</v>
      </c>
    </row>
    <row r="169" spans="1:28" ht="30" customHeight="1" x14ac:dyDescent="0.3">
      <c r="A169" s="17" t="s">
        <v>1124</v>
      </c>
      <c r="B169" s="17" t="s">
        <v>1101</v>
      </c>
      <c r="C169" s="17" t="s">
        <v>1122</v>
      </c>
      <c r="D169" s="41" t="s">
        <v>70</v>
      </c>
      <c r="E169" s="42"/>
      <c r="F169" s="17"/>
      <c r="G169" s="42"/>
      <c r="H169" s="17"/>
      <c r="I169" s="42"/>
      <c r="J169" s="17"/>
      <c r="K169" s="42"/>
      <c r="L169" s="17"/>
      <c r="M169" s="42"/>
      <c r="N169" s="17"/>
      <c r="O169" s="42"/>
      <c r="P169" s="42"/>
      <c r="Q169" s="42"/>
      <c r="R169" s="42"/>
      <c r="S169" s="42"/>
      <c r="T169" s="42"/>
      <c r="U169" s="42"/>
      <c r="V169" s="42"/>
      <c r="W169" s="17" t="s">
        <v>1123</v>
      </c>
      <c r="X169" s="17" t="s">
        <v>2805</v>
      </c>
      <c r="Y169" s="2" t="s">
        <v>52</v>
      </c>
      <c r="Z169" s="2" t="s">
        <v>52</v>
      </c>
      <c r="AA169" s="43"/>
      <c r="AB169" s="2" t="s">
        <v>52</v>
      </c>
    </row>
    <row r="170" spans="1:28" ht="30" customHeight="1" x14ac:dyDescent="0.3">
      <c r="A170" s="17" t="s">
        <v>502</v>
      </c>
      <c r="B170" s="17" t="s">
        <v>500</v>
      </c>
      <c r="C170" s="17" t="s">
        <v>52</v>
      </c>
      <c r="D170" s="41" t="s">
        <v>76</v>
      </c>
      <c r="E170" s="42"/>
      <c r="F170" s="17"/>
      <c r="G170" s="42"/>
      <c r="H170" s="17"/>
      <c r="I170" s="42"/>
      <c r="J170" s="17"/>
      <c r="K170" s="42"/>
      <c r="L170" s="17"/>
      <c r="M170" s="42"/>
      <c r="N170" s="17"/>
      <c r="O170" s="42"/>
      <c r="P170" s="42"/>
      <c r="Q170" s="42"/>
      <c r="R170" s="42"/>
      <c r="S170" s="42"/>
      <c r="T170" s="42"/>
      <c r="U170" s="42"/>
      <c r="V170" s="42"/>
      <c r="W170" s="17" t="s">
        <v>501</v>
      </c>
      <c r="X170" s="17" t="s">
        <v>2805</v>
      </c>
      <c r="Y170" s="2" t="s">
        <v>52</v>
      </c>
      <c r="Z170" s="2" t="s">
        <v>52</v>
      </c>
      <c r="AA170" s="43"/>
      <c r="AB170" s="2" t="s">
        <v>52</v>
      </c>
    </row>
    <row r="171" spans="1:28" ht="30" customHeight="1" x14ac:dyDescent="0.3">
      <c r="A171" s="17" t="s">
        <v>506</v>
      </c>
      <c r="B171" s="17" t="s">
        <v>504</v>
      </c>
      <c r="C171" s="17" t="s">
        <v>52</v>
      </c>
      <c r="D171" s="41" t="s">
        <v>76</v>
      </c>
      <c r="E171" s="42"/>
      <c r="F171" s="17"/>
      <c r="G171" s="42"/>
      <c r="H171" s="17"/>
      <c r="I171" s="42"/>
      <c r="J171" s="17"/>
      <c r="K171" s="42"/>
      <c r="L171" s="17"/>
      <c r="M171" s="42"/>
      <c r="N171" s="17"/>
      <c r="O171" s="42"/>
      <c r="P171" s="42"/>
      <c r="Q171" s="42"/>
      <c r="R171" s="42"/>
      <c r="S171" s="42"/>
      <c r="T171" s="42"/>
      <c r="U171" s="42"/>
      <c r="V171" s="42"/>
      <c r="W171" s="17" t="s">
        <v>505</v>
      </c>
      <c r="X171" s="17" t="s">
        <v>2805</v>
      </c>
      <c r="Y171" s="2" t="s">
        <v>52</v>
      </c>
      <c r="Z171" s="2" t="s">
        <v>52</v>
      </c>
      <c r="AA171" s="43"/>
      <c r="AB171" s="2" t="s">
        <v>52</v>
      </c>
    </row>
    <row r="172" spans="1:28" ht="30" customHeight="1" x14ac:dyDescent="0.3">
      <c r="A172" s="17" t="s">
        <v>510</v>
      </c>
      <c r="B172" s="17" t="s">
        <v>508</v>
      </c>
      <c r="C172" s="17" t="s">
        <v>52</v>
      </c>
      <c r="D172" s="41" t="s">
        <v>76</v>
      </c>
      <c r="E172" s="42"/>
      <c r="F172" s="17"/>
      <c r="G172" s="42"/>
      <c r="H172" s="17"/>
      <c r="I172" s="42"/>
      <c r="J172" s="17"/>
      <c r="K172" s="42"/>
      <c r="L172" s="17"/>
      <c r="M172" s="42"/>
      <c r="N172" s="17"/>
      <c r="O172" s="42"/>
      <c r="P172" s="42"/>
      <c r="Q172" s="42"/>
      <c r="R172" s="42"/>
      <c r="S172" s="42"/>
      <c r="T172" s="42"/>
      <c r="U172" s="42"/>
      <c r="V172" s="42"/>
      <c r="W172" s="17" t="s">
        <v>509</v>
      </c>
      <c r="X172" s="17" t="s">
        <v>2805</v>
      </c>
      <c r="Y172" s="2" t="s">
        <v>52</v>
      </c>
      <c r="Z172" s="2" t="s">
        <v>52</v>
      </c>
      <c r="AA172" s="43"/>
      <c r="AB172" s="2" t="s">
        <v>52</v>
      </c>
    </row>
    <row r="173" spans="1:28" ht="30" customHeight="1" x14ac:dyDescent="0.3">
      <c r="A173" s="17" t="s">
        <v>514</v>
      </c>
      <c r="B173" s="17" t="s">
        <v>512</v>
      </c>
      <c r="C173" s="17" t="s">
        <v>52</v>
      </c>
      <c r="D173" s="41" t="s">
        <v>76</v>
      </c>
      <c r="E173" s="42"/>
      <c r="F173" s="17"/>
      <c r="G173" s="42"/>
      <c r="H173" s="17"/>
      <c r="I173" s="42"/>
      <c r="J173" s="17"/>
      <c r="K173" s="42"/>
      <c r="L173" s="17"/>
      <c r="M173" s="42"/>
      <c r="N173" s="17"/>
      <c r="O173" s="42"/>
      <c r="P173" s="42"/>
      <c r="Q173" s="42"/>
      <c r="R173" s="42"/>
      <c r="S173" s="42"/>
      <c r="T173" s="42"/>
      <c r="U173" s="42"/>
      <c r="V173" s="42"/>
      <c r="W173" s="17" t="s">
        <v>513</v>
      </c>
      <c r="X173" s="17" t="s">
        <v>2805</v>
      </c>
      <c r="Y173" s="2" t="s">
        <v>52</v>
      </c>
      <c r="Z173" s="2" t="s">
        <v>52</v>
      </c>
      <c r="AA173" s="43"/>
      <c r="AB173" s="2" t="s">
        <v>52</v>
      </c>
    </row>
    <row r="174" spans="1:28" ht="30" customHeight="1" x14ac:dyDescent="0.3">
      <c r="A174" s="17" t="s">
        <v>518</v>
      </c>
      <c r="B174" s="17" t="s">
        <v>516</v>
      </c>
      <c r="C174" s="17" t="s">
        <v>52</v>
      </c>
      <c r="D174" s="41" t="s">
        <v>76</v>
      </c>
      <c r="E174" s="42"/>
      <c r="F174" s="17"/>
      <c r="G174" s="42"/>
      <c r="H174" s="17"/>
      <c r="I174" s="42"/>
      <c r="J174" s="17"/>
      <c r="K174" s="42"/>
      <c r="L174" s="17"/>
      <c r="M174" s="42"/>
      <c r="N174" s="17"/>
      <c r="O174" s="42"/>
      <c r="P174" s="42"/>
      <c r="Q174" s="42"/>
      <c r="R174" s="42"/>
      <c r="S174" s="42"/>
      <c r="T174" s="42"/>
      <c r="U174" s="42"/>
      <c r="V174" s="42"/>
      <c r="W174" s="17" t="s">
        <v>517</v>
      </c>
      <c r="X174" s="17" t="s">
        <v>2805</v>
      </c>
      <c r="Y174" s="2" t="s">
        <v>52</v>
      </c>
      <c r="Z174" s="2" t="s">
        <v>52</v>
      </c>
      <c r="AA174" s="43"/>
      <c r="AB174" s="2" t="s">
        <v>52</v>
      </c>
    </row>
    <row r="175" spans="1:28" ht="30" customHeight="1" x14ac:dyDescent="0.3">
      <c r="A175" s="17" t="s">
        <v>522</v>
      </c>
      <c r="B175" s="17" t="s">
        <v>520</v>
      </c>
      <c r="C175" s="17" t="s">
        <v>52</v>
      </c>
      <c r="D175" s="41" t="s">
        <v>76</v>
      </c>
      <c r="E175" s="42"/>
      <c r="F175" s="17"/>
      <c r="G175" s="42"/>
      <c r="H175" s="17"/>
      <c r="I175" s="42"/>
      <c r="J175" s="17"/>
      <c r="K175" s="42"/>
      <c r="L175" s="17"/>
      <c r="M175" s="42"/>
      <c r="N175" s="17"/>
      <c r="O175" s="42"/>
      <c r="P175" s="42"/>
      <c r="Q175" s="42"/>
      <c r="R175" s="42"/>
      <c r="S175" s="42"/>
      <c r="T175" s="42"/>
      <c r="U175" s="42"/>
      <c r="V175" s="42"/>
      <c r="W175" s="17" t="s">
        <v>521</v>
      </c>
      <c r="X175" s="17" t="s">
        <v>2805</v>
      </c>
      <c r="Y175" s="2" t="s">
        <v>52</v>
      </c>
      <c r="Z175" s="2" t="s">
        <v>52</v>
      </c>
      <c r="AA175" s="43"/>
      <c r="AB175" s="2" t="s">
        <v>52</v>
      </c>
    </row>
    <row r="176" spans="1:28" ht="30" customHeight="1" x14ac:dyDescent="0.3">
      <c r="A176" s="17" t="s">
        <v>526</v>
      </c>
      <c r="B176" s="17" t="s">
        <v>524</v>
      </c>
      <c r="C176" s="17" t="s">
        <v>52</v>
      </c>
      <c r="D176" s="41" t="s">
        <v>76</v>
      </c>
      <c r="E176" s="42"/>
      <c r="F176" s="17"/>
      <c r="G176" s="42"/>
      <c r="H176" s="17"/>
      <c r="I176" s="42"/>
      <c r="J176" s="17"/>
      <c r="K176" s="42"/>
      <c r="L176" s="17"/>
      <c r="M176" s="42"/>
      <c r="N176" s="17"/>
      <c r="O176" s="42"/>
      <c r="P176" s="42"/>
      <c r="Q176" s="42"/>
      <c r="R176" s="42"/>
      <c r="S176" s="42"/>
      <c r="T176" s="42"/>
      <c r="U176" s="42"/>
      <c r="V176" s="42"/>
      <c r="W176" s="17" t="s">
        <v>525</v>
      </c>
      <c r="X176" s="17" t="s">
        <v>2805</v>
      </c>
      <c r="Y176" s="2" t="s">
        <v>52</v>
      </c>
      <c r="Z176" s="2" t="s">
        <v>52</v>
      </c>
      <c r="AA176" s="43"/>
      <c r="AB176" s="2" t="s">
        <v>52</v>
      </c>
    </row>
    <row r="177" spans="1:28" ht="30" customHeight="1" x14ac:dyDescent="0.3">
      <c r="A177" s="17" t="s">
        <v>530</v>
      </c>
      <c r="B177" s="17" t="s">
        <v>528</v>
      </c>
      <c r="C177" s="17" t="s">
        <v>52</v>
      </c>
      <c r="D177" s="41" t="s">
        <v>76</v>
      </c>
      <c r="E177" s="42"/>
      <c r="F177" s="17"/>
      <c r="G177" s="42"/>
      <c r="H177" s="17"/>
      <c r="I177" s="42"/>
      <c r="J177" s="17"/>
      <c r="K177" s="42"/>
      <c r="L177" s="17"/>
      <c r="M177" s="42"/>
      <c r="N177" s="17"/>
      <c r="O177" s="42"/>
      <c r="P177" s="42"/>
      <c r="Q177" s="42"/>
      <c r="R177" s="42"/>
      <c r="S177" s="42"/>
      <c r="T177" s="42"/>
      <c r="U177" s="42"/>
      <c r="V177" s="42"/>
      <c r="W177" s="17" t="s">
        <v>529</v>
      </c>
      <c r="X177" s="17" t="s">
        <v>2805</v>
      </c>
      <c r="Y177" s="2" t="s">
        <v>52</v>
      </c>
      <c r="Z177" s="2" t="s">
        <v>52</v>
      </c>
      <c r="AA177" s="43"/>
      <c r="AB177" s="2" t="s">
        <v>52</v>
      </c>
    </row>
    <row r="178" spans="1:28" ht="30" customHeight="1" x14ac:dyDescent="0.3">
      <c r="A178" s="17" t="s">
        <v>1518</v>
      </c>
      <c r="B178" s="17" t="s">
        <v>1515</v>
      </c>
      <c r="C178" s="17" t="s">
        <v>1516</v>
      </c>
      <c r="D178" s="41" t="s">
        <v>62</v>
      </c>
      <c r="E178" s="42"/>
      <c r="F178" s="17"/>
      <c r="G178" s="42"/>
      <c r="H178" s="17"/>
      <c r="I178" s="42"/>
      <c r="J178" s="17"/>
      <c r="K178" s="42"/>
      <c r="L178" s="17"/>
      <c r="M178" s="42"/>
      <c r="N178" s="17"/>
      <c r="O178" s="42"/>
      <c r="P178" s="42"/>
      <c r="Q178" s="42"/>
      <c r="R178" s="42"/>
      <c r="S178" s="42"/>
      <c r="T178" s="42"/>
      <c r="U178" s="42"/>
      <c r="V178" s="42"/>
      <c r="W178" s="17" t="s">
        <v>1517</v>
      </c>
      <c r="X178" s="17" t="s">
        <v>2805</v>
      </c>
      <c r="Y178" s="2" t="s">
        <v>52</v>
      </c>
      <c r="Z178" s="2" t="s">
        <v>52</v>
      </c>
      <c r="AA178" s="43"/>
      <c r="AB178" s="2" t="s">
        <v>52</v>
      </c>
    </row>
    <row r="179" spans="1:28" ht="30" customHeight="1" x14ac:dyDescent="0.3">
      <c r="A179" s="17" t="s">
        <v>1523</v>
      </c>
      <c r="B179" s="17" t="s">
        <v>1520</v>
      </c>
      <c r="C179" s="17" t="s">
        <v>1521</v>
      </c>
      <c r="D179" s="41" t="s">
        <v>62</v>
      </c>
      <c r="E179" s="42"/>
      <c r="F179" s="17"/>
      <c r="G179" s="42"/>
      <c r="H179" s="17"/>
      <c r="I179" s="42"/>
      <c r="J179" s="17"/>
      <c r="K179" s="42"/>
      <c r="L179" s="17"/>
      <c r="M179" s="42"/>
      <c r="N179" s="17"/>
      <c r="O179" s="42"/>
      <c r="P179" s="42"/>
      <c r="Q179" s="42"/>
      <c r="R179" s="42"/>
      <c r="S179" s="42"/>
      <c r="T179" s="42"/>
      <c r="U179" s="42"/>
      <c r="V179" s="42"/>
      <c r="W179" s="17" t="s">
        <v>1522</v>
      </c>
      <c r="X179" s="17" t="s">
        <v>2805</v>
      </c>
      <c r="Y179" s="2" t="s">
        <v>52</v>
      </c>
      <c r="Z179" s="2" t="s">
        <v>52</v>
      </c>
      <c r="AA179" s="43"/>
      <c r="AB179" s="2" t="s">
        <v>52</v>
      </c>
    </row>
    <row r="180" spans="1:28" ht="30" customHeight="1" x14ac:dyDescent="0.3">
      <c r="A180" s="17" t="s">
        <v>1526</v>
      </c>
      <c r="B180" s="17" t="s">
        <v>1469</v>
      </c>
      <c r="C180" s="17" t="s">
        <v>1470</v>
      </c>
      <c r="D180" s="41" t="s">
        <v>62</v>
      </c>
      <c r="E180" s="42"/>
      <c r="F180" s="17"/>
      <c r="G180" s="42"/>
      <c r="H180" s="17"/>
      <c r="I180" s="42"/>
      <c r="J180" s="17"/>
      <c r="K180" s="42"/>
      <c r="L180" s="17"/>
      <c r="M180" s="42"/>
      <c r="N180" s="17"/>
      <c r="O180" s="42"/>
      <c r="P180" s="42"/>
      <c r="Q180" s="42"/>
      <c r="R180" s="42"/>
      <c r="S180" s="42"/>
      <c r="T180" s="42"/>
      <c r="U180" s="42"/>
      <c r="V180" s="42"/>
      <c r="W180" s="17" t="s">
        <v>1525</v>
      </c>
      <c r="X180" s="17" t="s">
        <v>2805</v>
      </c>
      <c r="Y180" s="2" t="s">
        <v>52</v>
      </c>
      <c r="Z180" s="2" t="s">
        <v>52</v>
      </c>
      <c r="AA180" s="43"/>
      <c r="AB180" s="2" t="s">
        <v>52</v>
      </c>
    </row>
    <row r="181" spans="1:28" ht="30" customHeight="1" x14ac:dyDescent="0.3">
      <c r="A181" s="17" t="s">
        <v>1482</v>
      </c>
      <c r="B181" s="17" t="s">
        <v>1479</v>
      </c>
      <c r="C181" s="17" t="s">
        <v>1480</v>
      </c>
      <c r="D181" s="41" t="s">
        <v>76</v>
      </c>
      <c r="E181" s="42"/>
      <c r="F181" s="17"/>
      <c r="G181" s="42"/>
      <c r="H181" s="17"/>
      <c r="I181" s="42"/>
      <c r="J181" s="17"/>
      <c r="K181" s="42"/>
      <c r="L181" s="17"/>
      <c r="M181" s="42"/>
      <c r="N181" s="17"/>
      <c r="O181" s="42"/>
      <c r="P181" s="42"/>
      <c r="Q181" s="42"/>
      <c r="R181" s="42"/>
      <c r="S181" s="42"/>
      <c r="T181" s="42"/>
      <c r="U181" s="42"/>
      <c r="V181" s="42"/>
      <c r="W181" s="17" t="s">
        <v>1481</v>
      </c>
      <c r="X181" s="17" t="s">
        <v>2805</v>
      </c>
      <c r="Y181" s="2" t="s">
        <v>52</v>
      </c>
      <c r="Z181" s="2" t="s">
        <v>52</v>
      </c>
      <c r="AA181" s="43"/>
      <c r="AB181" s="2" t="s">
        <v>52</v>
      </c>
    </row>
    <row r="182" spans="1:28" ht="30" customHeight="1" x14ac:dyDescent="0.3">
      <c r="A182" s="17" t="s">
        <v>1487</v>
      </c>
      <c r="B182" s="17" t="s">
        <v>1484</v>
      </c>
      <c r="C182" s="17" t="s">
        <v>1485</v>
      </c>
      <c r="D182" s="41" t="s">
        <v>76</v>
      </c>
      <c r="E182" s="42"/>
      <c r="F182" s="17"/>
      <c r="G182" s="42"/>
      <c r="H182" s="17"/>
      <c r="I182" s="42"/>
      <c r="J182" s="17"/>
      <c r="K182" s="42"/>
      <c r="L182" s="17"/>
      <c r="M182" s="42"/>
      <c r="N182" s="17"/>
      <c r="O182" s="42"/>
      <c r="P182" s="42"/>
      <c r="Q182" s="42"/>
      <c r="R182" s="42"/>
      <c r="S182" s="42"/>
      <c r="T182" s="42"/>
      <c r="U182" s="42"/>
      <c r="V182" s="42"/>
      <c r="W182" s="17" t="s">
        <v>1486</v>
      </c>
      <c r="X182" s="17" t="s">
        <v>2805</v>
      </c>
      <c r="Y182" s="2" t="s">
        <v>52</v>
      </c>
      <c r="Z182" s="2" t="s">
        <v>52</v>
      </c>
      <c r="AA182" s="43"/>
      <c r="AB182" s="2" t="s">
        <v>52</v>
      </c>
    </row>
    <row r="183" spans="1:28" ht="30" customHeight="1" x14ac:dyDescent="0.3">
      <c r="A183" s="17" t="s">
        <v>1492</v>
      </c>
      <c r="B183" s="17" t="s">
        <v>1489</v>
      </c>
      <c r="C183" s="17" t="s">
        <v>1490</v>
      </c>
      <c r="D183" s="41" t="s">
        <v>76</v>
      </c>
      <c r="E183" s="42"/>
      <c r="F183" s="17"/>
      <c r="G183" s="42"/>
      <c r="H183" s="17"/>
      <c r="I183" s="42"/>
      <c r="J183" s="17"/>
      <c r="K183" s="42"/>
      <c r="L183" s="17"/>
      <c r="M183" s="42"/>
      <c r="N183" s="17"/>
      <c r="O183" s="42"/>
      <c r="P183" s="42"/>
      <c r="Q183" s="42"/>
      <c r="R183" s="42"/>
      <c r="S183" s="42"/>
      <c r="T183" s="42"/>
      <c r="U183" s="42"/>
      <c r="V183" s="42"/>
      <c r="W183" s="17" t="s">
        <v>1491</v>
      </c>
      <c r="X183" s="17" t="s">
        <v>2805</v>
      </c>
      <c r="Y183" s="2" t="s">
        <v>52</v>
      </c>
      <c r="Z183" s="2" t="s">
        <v>52</v>
      </c>
      <c r="AA183" s="43"/>
      <c r="AB183" s="2" t="s">
        <v>52</v>
      </c>
    </row>
    <row r="184" spans="1:28" ht="30" customHeight="1" x14ac:dyDescent="0.3">
      <c r="A184" s="17" t="s">
        <v>1496</v>
      </c>
      <c r="B184" s="17" t="s">
        <v>1494</v>
      </c>
      <c r="C184" s="17" t="s">
        <v>1490</v>
      </c>
      <c r="D184" s="41" t="s">
        <v>76</v>
      </c>
      <c r="E184" s="42"/>
      <c r="F184" s="17"/>
      <c r="G184" s="42"/>
      <c r="H184" s="17"/>
      <c r="I184" s="42"/>
      <c r="J184" s="17"/>
      <c r="K184" s="42"/>
      <c r="L184" s="17"/>
      <c r="M184" s="42"/>
      <c r="N184" s="17"/>
      <c r="O184" s="42"/>
      <c r="P184" s="42"/>
      <c r="Q184" s="42"/>
      <c r="R184" s="42"/>
      <c r="S184" s="42"/>
      <c r="T184" s="42"/>
      <c r="U184" s="42"/>
      <c r="V184" s="42"/>
      <c r="W184" s="17" t="s">
        <v>1495</v>
      </c>
      <c r="X184" s="17" t="s">
        <v>2805</v>
      </c>
      <c r="Y184" s="2" t="s">
        <v>52</v>
      </c>
      <c r="Z184" s="2" t="s">
        <v>52</v>
      </c>
      <c r="AA184" s="43"/>
      <c r="AB184" s="2" t="s">
        <v>52</v>
      </c>
    </row>
    <row r="185" spans="1:28" ht="30" customHeight="1" x14ac:dyDescent="0.3">
      <c r="A185" s="17" t="s">
        <v>1506</v>
      </c>
      <c r="B185" s="17" t="s">
        <v>1503</v>
      </c>
      <c r="C185" s="17" t="s">
        <v>1504</v>
      </c>
      <c r="D185" s="41" t="s">
        <v>76</v>
      </c>
      <c r="E185" s="42"/>
      <c r="F185" s="17"/>
      <c r="G185" s="42"/>
      <c r="H185" s="17"/>
      <c r="I185" s="42"/>
      <c r="J185" s="17"/>
      <c r="K185" s="42"/>
      <c r="L185" s="17"/>
      <c r="M185" s="42"/>
      <c r="N185" s="17"/>
      <c r="O185" s="42"/>
      <c r="P185" s="42"/>
      <c r="Q185" s="42"/>
      <c r="R185" s="42"/>
      <c r="S185" s="42"/>
      <c r="T185" s="42"/>
      <c r="U185" s="42"/>
      <c r="V185" s="42"/>
      <c r="W185" s="17" t="s">
        <v>1505</v>
      </c>
      <c r="X185" s="17" t="s">
        <v>2805</v>
      </c>
      <c r="Y185" s="2" t="s">
        <v>52</v>
      </c>
      <c r="Z185" s="2" t="s">
        <v>52</v>
      </c>
      <c r="AA185" s="43"/>
      <c r="AB185" s="2" t="s">
        <v>52</v>
      </c>
    </row>
    <row r="186" spans="1:28" ht="30" customHeight="1" x14ac:dyDescent="0.3">
      <c r="A186" s="17" t="s">
        <v>1536</v>
      </c>
      <c r="B186" s="17" t="s">
        <v>1533</v>
      </c>
      <c r="C186" s="17" t="s">
        <v>1534</v>
      </c>
      <c r="D186" s="41" t="s">
        <v>76</v>
      </c>
      <c r="E186" s="42"/>
      <c r="F186" s="17"/>
      <c r="G186" s="42"/>
      <c r="H186" s="17"/>
      <c r="I186" s="42"/>
      <c r="J186" s="17"/>
      <c r="K186" s="42"/>
      <c r="L186" s="17"/>
      <c r="M186" s="42"/>
      <c r="N186" s="17"/>
      <c r="O186" s="42"/>
      <c r="P186" s="42"/>
      <c r="Q186" s="42"/>
      <c r="R186" s="42"/>
      <c r="S186" s="42"/>
      <c r="T186" s="42"/>
      <c r="U186" s="42"/>
      <c r="V186" s="42"/>
      <c r="W186" s="17" t="s">
        <v>1535</v>
      </c>
      <c r="X186" s="17" t="s">
        <v>2805</v>
      </c>
      <c r="Y186" s="2" t="s">
        <v>52</v>
      </c>
      <c r="Z186" s="2" t="s">
        <v>52</v>
      </c>
      <c r="AA186" s="43"/>
      <c r="AB186" s="2" t="s">
        <v>52</v>
      </c>
    </row>
    <row r="187" spans="1:28" ht="30" customHeight="1" x14ac:dyDescent="0.3">
      <c r="A187" s="17" t="s">
        <v>1541</v>
      </c>
      <c r="B187" s="17" t="s">
        <v>1538</v>
      </c>
      <c r="C187" s="17" t="s">
        <v>1539</v>
      </c>
      <c r="D187" s="41" t="s">
        <v>76</v>
      </c>
      <c r="E187" s="42"/>
      <c r="F187" s="17"/>
      <c r="G187" s="42"/>
      <c r="H187" s="17"/>
      <c r="I187" s="42"/>
      <c r="J187" s="17"/>
      <c r="K187" s="42"/>
      <c r="L187" s="17"/>
      <c r="M187" s="42"/>
      <c r="N187" s="17"/>
      <c r="O187" s="42"/>
      <c r="P187" s="42"/>
      <c r="Q187" s="42"/>
      <c r="R187" s="42"/>
      <c r="S187" s="42"/>
      <c r="T187" s="42"/>
      <c r="U187" s="42"/>
      <c r="V187" s="42"/>
      <c r="W187" s="17" t="s">
        <v>1540</v>
      </c>
      <c r="X187" s="17" t="s">
        <v>2805</v>
      </c>
      <c r="Y187" s="2" t="s">
        <v>52</v>
      </c>
      <c r="Z187" s="2" t="s">
        <v>52</v>
      </c>
      <c r="AA187" s="43"/>
      <c r="AB187" s="2" t="s">
        <v>52</v>
      </c>
    </row>
    <row r="188" spans="1:28" ht="30" customHeight="1" x14ac:dyDescent="0.3">
      <c r="A188" s="17" t="s">
        <v>1510</v>
      </c>
      <c r="B188" s="17" t="s">
        <v>1508</v>
      </c>
      <c r="C188" s="17" t="s">
        <v>1475</v>
      </c>
      <c r="D188" s="41" t="s">
        <v>76</v>
      </c>
      <c r="E188" s="42"/>
      <c r="F188" s="17"/>
      <c r="G188" s="42"/>
      <c r="H188" s="17"/>
      <c r="I188" s="42"/>
      <c r="J188" s="17"/>
      <c r="K188" s="42"/>
      <c r="L188" s="17"/>
      <c r="M188" s="42"/>
      <c r="N188" s="17"/>
      <c r="O188" s="42"/>
      <c r="P188" s="42"/>
      <c r="Q188" s="42"/>
      <c r="R188" s="42"/>
      <c r="S188" s="42"/>
      <c r="T188" s="42"/>
      <c r="U188" s="42"/>
      <c r="V188" s="42"/>
      <c r="W188" s="17" t="s">
        <v>1509</v>
      </c>
      <c r="X188" s="17" t="s">
        <v>2805</v>
      </c>
      <c r="Y188" s="2" t="s">
        <v>52</v>
      </c>
      <c r="Z188" s="2" t="s">
        <v>52</v>
      </c>
      <c r="AA188" s="43"/>
      <c r="AB188" s="2" t="s">
        <v>52</v>
      </c>
    </row>
    <row r="189" spans="1:28" ht="30" customHeight="1" x14ac:dyDescent="0.3">
      <c r="A189" s="17" t="s">
        <v>1665</v>
      </c>
      <c r="B189" s="17" t="s">
        <v>425</v>
      </c>
      <c r="C189" s="17" t="s">
        <v>426</v>
      </c>
      <c r="D189" s="41" t="s">
        <v>62</v>
      </c>
      <c r="E189" s="42"/>
      <c r="F189" s="17"/>
      <c r="G189" s="42"/>
      <c r="H189" s="17"/>
      <c r="I189" s="42"/>
      <c r="J189" s="17"/>
      <c r="K189" s="42"/>
      <c r="L189" s="17"/>
      <c r="M189" s="42"/>
      <c r="N189" s="17"/>
      <c r="O189" s="42"/>
      <c r="P189" s="42"/>
      <c r="Q189" s="42"/>
      <c r="R189" s="42"/>
      <c r="S189" s="42"/>
      <c r="T189" s="42"/>
      <c r="U189" s="42"/>
      <c r="V189" s="42"/>
      <c r="W189" s="17" t="s">
        <v>1664</v>
      </c>
      <c r="X189" s="17" t="s">
        <v>2805</v>
      </c>
      <c r="Y189" s="2" t="s">
        <v>52</v>
      </c>
      <c r="Z189" s="2" t="s">
        <v>52</v>
      </c>
      <c r="AA189" s="43"/>
      <c r="AB189" s="2" t="s">
        <v>52</v>
      </c>
    </row>
    <row r="190" spans="1:28" ht="30" customHeight="1" x14ac:dyDescent="0.3">
      <c r="A190" s="17" t="s">
        <v>1467</v>
      </c>
      <c r="B190" s="17" t="s">
        <v>1464</v>
      </c>
      <c r="C190" s="17" t="s">
        <v>1465</v>
      </c>
      <c r="D190" s="41" t="s">
        <v>62</v>
      </c>
      <c r="E190" s="42"/>
      <c r="F190" s="17"/>
      <c r="G190" s="42"/>
      <c r="H190" s="17"/>
      <c r="I190" s="42"/>
      <c r="J190" s="17"/>
      <c r="K190" s="42"/>
      <c r="L190" s="17"/>
      <c r="M190" s="42"/>
      <c r="N190" s="17"/>
      <c r="O190" s="42"/>
      <c r="P190" s="42"/>
      <c r="Q190" s="42"/>
      <c r="R190" s="42"/>
      <c r="S190" s="42"/>
      <c r="T190" s="42"/>
      <c r="U190" s="42"/>
      <c r="V190" s="42"/>
      <c r="W190" s="17" t="s">
        <v>1466</v>
      </c>
      <c r="X190" s="17" t="s">
        <v>2805</v>
      </c>
      <c r="Y190" s="2" t="s">
        <v>52</v>
      </c>
      <c r="Z190" s="2" t="s">
        <v>52</v>
      </c>
      <c r="AA190" s="43"/>
      <c r="AB190" s="2" t="s">
        <v>52</v>
      </c>
    </row>
    <row r="191" spans="1:28" ht="30" customHeight="1" x14ac:dyDescent="0.3">
      <c r="A191" s="17" t="s">
        <v>1472</v>
      </c>
      <c r="B191" s="17" t="s">
        <v>1469</v>
      </c>
      <c r="C191" s="17" t="s">
        <v>1470</v>
      </c>
      <c r="D191" s="41" t="s">
        <v>62</v>
      </c>
      <c r="E191" s="42"/>
      <c r="F191" s="17"/>
      <c r="G191" s="42"/>
      <c r="H191" s="17"/>
      <c r="I191" s="42"/>
      <c r="J191" s="17"/>
      <c r="K191" s="42"/>
      <c r="L191" s="17"/>
      <c r="M191" s="42"/>
      <c r="N191" s="17"/>
      <c r="O191" s="42"/>
      <c r="P191" s="42"/>
      <c r="Q191" s="42"/>
      <c r="R191" s="42"/>
      <c r="S191" s="42"/>
      <c r="T191" s="42"/>
      <c r="U191" s="42"/>
      <c r="V191" s="42"/>
      <c r="W191" s="17" t="s">
        <v>1471</v>
      </c>
      <c r="X191" s="17" t="s">
        <v>2805</v>
      </c>
      <c r="Y191" s="2" t="s">
        <v>52</v>
      </c>
      <c r="Z191" s="2" t="s">
        <v>52</v>
      </c>
      <c r="AA191" s="43"/>
      <c r="AB191" s="2" t="s">
        <v>52</v>
      </c>
    </row>
    <row r="192" spans="1:28" ht="30" customHeight="1" x14ac:dyDescent="0.3">
      <c r="A192" s="17" t="s">
        <v>1477</v>
      </c>
      <c r="B192" s="17" t="s">
        <v>1474</v>
      </c>
      <c r="C192" s="17" t="s">
        <v>1475</v>
      </c>
      <c r="D192" s="41" t="s">
        <v>62</v>
      </c>
      <c r="E192" s="42"/>
      <c r="F192" s="17"/>
      <c r="G192" s="42"/>
      <c r="H192" s="17"/>
      <c r="I192" s="42"/>
      <c r="J192" s="17"/>
      <c r="K192" s="42"/>
      <c r="L192" s="17"/>
      <c r="M192" s="42"/>
      <c r="N192" s="17"/>
      <c r="O192" s="42"/>
      <c r="P192" s="42"/>
      <c r="Q192" s="42"/>
      <c r="R192" s="42"/>
      <c r="S192" s="42"/>
      <c r="T192" s="42"/>
      <c r="U192" s="42"/>
      <c r="V192" s="42"/>
      <c r="W192" s="17" t="s">
        <v>1476</v>
      </c>
      <c r="X192" s="17" t="s">
        <v>2805</v>
      </c>
      <c r="Y192" s="2" t="s">
        <v>52</v>
      </c>
      <c r="Z192" s="2" t="s">
        <v>52</v>
      </c>
      <c r="AA192" s="43"/>
      <c r="AB192" s="2" t="s">
        <v>52</v>
      </c>
    </row>
    <row r="193" spans="1:28" ht="30" customHeight="1" x14ac:dyDescent="0.3">
      <c r="A193" s="17" t="s">
        <v>1501</v>
      </c>
      <c r="B193" s="17" t="s">
        <v>1498</v>
      </c>
      <c r="C193" s="17" t="s">
        <v>1499</v>
      </c>
      <c r="D193" s="41" t="s">
        <v>76</v>
      </c>
      <c r="E193" s="42"/>
      <c r="F193" s="17"/>
      <c r="G193" s="42"/>
      <c r="H193" s="17"/>
      <c r="I193" s="42"/>
      <c r="J193" s="17"/>
      <c r="K193" s="42"/>
      <c r="L193" s="17"/>
      <c r="M193" s="42"/>
      <c r="N193" s="17"/>
      <c r="O193" s="42"/>
      <c r="P193" s="42"/>
      <c r="Q193" s="42"/>
      <c r="R193" s="42"/>
      <c r="S193" s="42"/>
      <c r="T193" s="42"/>
      <c r="U193" s="42"/>
      <c r="V193" s="42"/>
      <c r="W193" s="17" t="s">
        <v>1500</v>
      </c>
      <c r="X193" s="17" t="s">
        <v>2805</v>
      </c>
      <c r="Y193" s="2" t="s">
        <v>52</v>
      </c>
      <c r="Z193" s="2" t="s">
        <v>52</v>
      </c>
      <c r="AA193" s="43"/>
      <c r="AB193" s="2" t="s">
        <v>52</v>
      </c>
    </row>
    <row r="194" spans="1:28" ht="30" customHeight="1" x14ac:dyDescent="0.3">
      <c r="A194" s="17" t="s">
        <v>1285</v>
      </c>
      <c r="B194" s="17" t="s">
        <v>1283</v>
      </c>
      <c r="C194" s="17" t="s">
        <v>52</v>
      </c>
      <c r="D194" s="41" t="s">
        <v>70</v>
      </c>
      <c r="E194" s="42"/>
      <c r="F194" s="17"/>
      <c r="G194" s="42"/>
      <c r="H194" s="17"/>
      <c r="I194" s="42"/>
      <c r="J194" s="17"/>
      <c r="K194" s="42"/>
      <c r="L194" s="17"/>
      <c r="M194" s="42"/>
      <c r="N194" s="17"/>
      <c r="O194" s="42"/>
      <c r="P194" s="42"/>
      <c r="Q194" s="42"/>
      <c r="R194" s="42"/>
      <c r="S194" s="42"/>
      <c r="T194" s="42"/>
      <c r="U194" s="42"/>
      <c r="V194" s="42"/>
      <c r="W194" s="17" t="s">
        <v>1284</v>
      </c>
      <c r="X194" s="17" t="s">
        <v>2805</v>
      </c>
      <c r="Y194" s="2" t="s">
        <v>52</v>
      </c>
      <c r="Z194" s="2" t="s">
        <v>52</v>
      </c>
      <c r="AA194" s="43"/>
      <c r="AB194" s="2" t="s">
        <v>52</v>
      </c>
    </row>
    <row r="195" spans="1:28" ht="30" customHeight="1" x14ac:dyDescent="0.3">
      <c r="A195" s="17" t="s">
        <v>1288</v>
      </c>
      <c r="B195" s="17" t="s">
        <v>1283</v>
      </c>
      <c r="C195" s="17" t="s">
        <v>1106</v>
      </c>
      <c r="D195" s="41" t="s">
        <v>70</v>
      </c>
      <c r="E195" s="42"/>
      <c r="F195" s="17"/>
      <c r="G195" s="42"/>
      <c r="H195" s="17"/>
      <c r="I195" s="42"/>
      <c r="J195" s="17"/>
      <c r="K195" s="42"/>
      <c r="L195" s="17"/>
      <c r="M195" s="42"/>
      <c r="N195" s="17"/>
      <c r="O195" s="42"/>
      <c r="P195" s="42"/>
      <c r="Q195" s="42"/>
      <c r="R195" s="42"/>
      <c r="S195" s="42"/>
      <c r="T195" s="42"/>
      <c r="U195" s="42"/>
      <c r="V195" s="42"/>
      <c r="W195" s="17" t="s">
        <v>1287</v>
      </c>
      <c r="X195" s="17" t="s">
        <v>2805</v>
      </c>
      <c r="Y195" s="2" t="s">
        <v>52</v>
      </c>
      <c r="Z195" s="2" t="s">
        <v>52</v>
      </c>
      <c r="AA195" s="43"/>
      <c r="AB195" s="2" t="s">
        <v>52</v>
      </c>
    </row>
    <row r="196" spans="1:28" ht="30" customHeight="1" x14ac:dyDescent="0.3">
      <c r="A196" s="17" t="s">
        <v>460</v>
      </c>
      <c r="B196" s="17" t="s">
        <v>457</v>
      </c>
      <c r="C196" s="17" t="s">
        <v>458</v>
      </c>
      <c r="D196" s="41" t="s">
        <v>76</v>
      </c>
      <c r="E196" s="42"/>
      <c r="F196" s="17"/>
      <c r="G196" s="42"/>
      <c r="H196" s="17"/>
      <c r="I196" s="42"/>
      <c r="J196" s="17"/>
      <c r="K196" s="42"/>
      <c r="L196" s="17"/>
      <c r="M196" s="42"/>
      <c r="N196" s="17"/>
      <c r="O196" s="42"/>
      <c r="P196" s="42"/>
      <c r="Q196" s="42"/>
      <c r="R196" s="42"/>
      <c r="S196" s="42"/>
      <c r="T196" s="42"/>
      <c r="U196" s="42"/>
      <c r="V196" s="42"/>
      <c r="W196" s="17" t="s">
        <v>459</v>
      </c>
      <c r="X196" s="17" t="s">
        <v>2805</v>
      </c>
      <c r="Y196" s="2" t="s">
        <v>52</v>
      </c>
      <c r="Z196" s="2" t="s">
        <v>52</v>
      </c>
      <c r="AA196" s="43"/>
      <c r="AB196" s="2" t="s">
        <v>52</v>
      </c>
    </row>
    <row r="197" spans="1:28" ht="30" customHeight="1" x14ac:dyDescent="0.3">
      <c r="A197" s="17" t="s">
        <v>465</v>
      </c>
      <c r="B197" s="17" t="s">
        <v>462</v>
      </c>
      <c r="C197" s="17" t="s">
        <v>463</v>
      </c>
      <c r="D197" s="41" t="s">
        <v>76</v>
      </c>
      <c r="E197" s="42"/>
      <c r="F197" s="17"/>
      <c r="G197" s="42"/>
      <c r="H197" s="17"/>
      <c r="I197" s="42"/>
      <c r="J197" s="17"/>
      <c r="K197" s="42"/>
      <c r="L197" s="17"/>
      <c r="M197" s="42"/>
      <c r="N197" s="17"/>
      <c r="O197" s="42"/>
      <c r="P197" s="42"/>
      <c r="Q197" s="42"/>
      <c r="R197" s="42"/>
      <c r="S197" s="42"/>
      <c r="T197" s="42"/>
      <c r="U197" s="42"/>
      <c r="V197" s="42"/>
      <c r="W197" s="17" t="s">
        <v>464</v>
      </c>
      <c r="X197" s="17" t="s">
        <v>2805</v>
      </c>
      <c r="Y197" s="2" t="s">
        <v>52</v>
      </c>
      <c r="Z197" s="2" t="s">
        <v>52</v>
      </c>
      <c r="AA197" s="43"/>
      <c r="AB197" s="2" t="s">
        <v>52</v>
      </c>
    </row>
    <row r="198" spans="1:28" ht="30" customHeight="1" x14ac:dyDescent="0.3">
      <c r="A198" s="17" t="s">
        <v>469</v>
      </c>
      <c r="B198" s="17" t="s">
        <v>467</v>
      </c>
      <c r="C198" s="17" t="s">
        <v>463</v>
      </c>
      <c r="D198" s="41" t="s">
        <v>76</v>
      </c>
      <c r="E198" s="42"/>
      <c r="F198" s="17"/>
      <c r="G198" s="42"/>
      <c r="H198" s="17"/>
      <c r="I198" s="42"/>
      <c r="J198" s="17"/>
      <c r="K198" s="42"/>
      <c r="L198" s="17"/>
      <c r="M198" s="42"/>
      <c r="N198" s="17"/>
      <c r="O198" s="42"/>
      <c r="P198" s="42"/>
      <c r="Q198" s="42"/>
      <c r="R198" s="42"/>
      <c r="S198" s="42"/>
      <c r="T198" s="42"/>
      <c r="U198" s="42"/>
      <c r="V198" s="42"/>
      <c r="W198" s="17" t="s">
        <v>468</v>
      </c>
      <c r="X198" s="17" t="s">
        <v>2805</v>
      </c>
      <c r="Y198" s="2" t="s">
        <v>52</v>
      </c>
      <c r="Z198" s="2" t="s">
        <v>52</v>
      </c>
      <c r="AA198" s="43"/>
      <c r="AB198" s="2" t="s">
        <v>52</v>
      </c>
    </row>
    <row r="199" spans="1:28" ht="30" customHeight="1" x14ac:dyDescent="0.3">
      <c r="A199" s="17" t="s">
        <v>474</v>
      </c>
      <c r="B199" s="17" t="s">
        <v>471</v>
      </c>
      <c r="C199" s="17" t="s">
        <v>472</v>
      </c>
      <c r="D199" s="41" t="s">
        <v>76</v>
      </c>
      <c r="E199" s="42"/>
      <c r="F199" s="17"/>
      <c r="G199" s="42"/>
      <c r="H199" s="17"/>
      <c r="I199" s="42"/>
      <c r="J199" s="17"/>
      <c r="K199" s="42"/>
      <c r="L199" s="17"/>
      <c r="M199" s="42"/>
      <c r="N199" s="17"/>
      <c r="O199" s="42"/>
      <c r="P199" s="42"/>
      <c r="Q199" s="42"/>
      <c r="R199" s="42"/>
      <c r="S199" s="42"/>
      <c r="T199" s="42"/>
      <c r="U199" s="42"/>
      <c r="V199" s="42"/>
      <c r="W199" s="17" t="s">
        <v>473</v>
      </c>
      <c r="X199" s="17" t="s">
        <v>2805</v>
      </c>
      <c r="Y199" s="2" t="s">
        <v>52</v>
      </c>
      <c r="Z199" s="2" t="s">
        <v>52</v>
      </c>
      <c r="AA199" s="43"/>
      <c r="AB199" s="2" t="s">
        <v>52</v>
      </c>
    </row>
    <row r="200" spans="1:28" ht="30" customHeight="1" x14ac:dyDescent="0.3">
      <c r="A200" s="17" t="s">
        <v>478</v>
      </c>
      <c r="B200" s="17" t="s">
        <v>476</v>
      </c>
      <c r="C200" s="17" t="s">
        <v>472</v>
      </c>
      <c r="D200" s="41" t="s">
        <v>76</v>
      </c>
      <c r="E200" s="42"/>
      <c r="F200" s="17"/>
      <c r="G200" s="42"/>
      <c r="H200" s="17"/>
      <c r="I200" s="42"/>
      <c r="J200" s="17"/>
      <c r="K200" s="42"/>
      <c r="L200" s="17"/>
      <c r="M200" s="42"/>
      <c r="N200" s="17"/>
      <c r="O200" s="42"/>
      <c r="P200" s="42"/>
      <c r="Q200" s="42"/>
      <c r="R200" s="42"/>
      <c r="S200" s="42"/>
      <c r="T200" s="42"/>
      <c r="U200" s="42"/>
      <c r="V200" s="42"/>
      <c r="W200" s="17" t="s">
        <v>477</v>
      </c>
      <c r="X200" s="17" t="s">
        <v>2805</v>
      </c>
      <c r="Y200" s="2" t="s">
        <v>52</v>
      </c>
      <c r="Z200" s="2" t="s">
        <v>52</v>
      </c>
      <c r="AA200" s="43"/>
      <c r="AB200" s="2" t="s">
        <v>52</v>
      </c>
    </row>
    <row r="201" spans="1:28" ht="30" customHeight="1" x14ac:dyDescent="0.3">
      <c r="A201" s="17" t="s">
        <v>2561</v>
      </c>
      <c r="B201" s="17" t="s">
        <v>2559</v>
      </c>
      <c r="C201" s="17" t="s">
        <v>52</v>
      </c>
      <c r="D201" s="41" t="s">
        <v>62</v>
      </c>
      <c r="E201" s="42"/>
      <c r="F201" s="17"/>
      <c r="G201" s="42"/>
      <c r="H201" s="17"/>
      <c r="I201" s="42"/>
      <c r="J201" s="17"/>
      <c r="K201" s="42"/>
      <c r="L201" s="17"/>
      <c r="M201" s="42"/>
      <c r="N201" s="17"/>
      <c r="O201" s="42"/>
      <c r="P201" s="42"/>
      <c r="Q201" s="42"/>
      <c r="R201" s="42"/>
      <c r="S201" s="42"/>
      <c r="T201" s="42"/>
      <c r="U201" s="42"/>
      <c r="V201" s="42"/>
      <c r="W201" s="17" t="s">
        <v>2560</v>
      </c>
      <c r="X201" s="17" t="s">
        <v>2805</v>
      </c>
      <c r="Y201" s="2" t="s">
        <v>52</v>
      </c>
      <c r="Z201" s="2" t="s">
        <v>52</v>
      </c>
      <c r="AA201" s="43"/>
      <c r="AB201" s="2" t="s">
        <v>52</v>
      </c>
    </row>
    <row r="202" spans="1:28" ht="30" customHeight="1" x14ac:dyDescent="0.3">
      <c r="A202" s="17" t="s">
        <v>1203</v>
      </c>
      <c r="B202" s="17" t="s">
        <v>1200</v>
      </c>
      <c r="C202" s="17" t="s">
        <v>1201</v>
      </c>
      <c r="D202" s="41" t="s">
        <v>70</v>
      </c>
      <c r="E202" s="42"/>
      <c r="F202" s="17"/>
      <c r="G202" s="42"/>
      <c r="H202" s="17"/>
      <c r="I202" s="42"/>
      <c r="J202" s="17"/>
      <c r="K202" s="42"/>
      <c r="L202" s="17"/>
      <c r="M202" s="42"/>
      <c r="N202" s="17"/>
      <c r="O202" s="42"/>
      <c r="P202" s="42"/>
      <c r="Q202" s="42"/>
      <c r="R202" s="42"/>
      <c r="S202" s="42"/>
      <c r="T202" s="42"/>
      <c r="U202" s="42"/>
      <c r="V202" s="42"/>
      <c r="W202" s="17" t="s">
        <v>1202</v>
      </c>
      <c r="X202" s="17" t="s">
        <v>2805</v>
      </c>
      <c r="Y202" s="2" t="s">
        <v>52</v>
      </c>
      <c r="Z202" s="2" t="s">
        <v>52</v>
      </c>
      <c r="AA202" s="43"/>
      <c r="AB202" s="2" t="s">
        <v>52</v>
      </c>
    </row>
    <row r="203" spans="1:28" ht="30" customHeight="1" x14ac:dyDescent="0.3">
      <c r="A203" s="17" t="s">
        <v>1208</v>
      </c>
      <c r="B203" s="17" t="s">
        <v>1200</v>
      </c>
      <c r="C203" s="17" t="s">
        <v>1205</v>
      </c>
      <c r="D203" s="41" t="s">
        <v>1206</v>
      </c>
      <c r="E203" s="42"/>
      <c r="F203" s="17"/>
      <c r="G203" s="42"/>
      <c r="H203" s="17"/>
      <c r="I203" s="42"/>
      <c r="J203" s="17"/>
      <c r="K203" s="42"/>
      <c r="L203" s="17"/>
      <c r="M203" s="42"/>
      <c r="N203" s="17"/>
      <c r="O203" s="42"/>
      <c r="P203" s="42"/>
      <c r="Q203" s="42"/>
      <c r="R203" s="42"/>
      <c r="S203" s="42"/>
      <c r="T203" s="42"/>
      <c r="U203" s="42"/>
      <c r="V203" s="42"/>
      <c r="W203" s="17" t="s">
        <v>1207</v>
      </c>
      <c r="X203" s="17" t="s">
        <v>2805</v>
      </c>
      <c r="Y203" s="2" t="s">
        <v>52</v>
      </c>
      <c r="Z203" s="2" t="s">
        <v>52</v>
      </c>
      <c r="AA203" s="43"/>
      <c r="AB203" s="2" t="s">
        <v>52</v>
      </c>
    </row>
    <row r="204" spans="1:28" ht="30" customHeight="1" x14ac:dyDescent="0.3">
      <c r="A204" s="17" t="s">
        <v>1849</v>
      </c>
      <c r="B204" s="17" t="s">
        <v>1846</v>
      </c>
      <c r="C204" s="17" t="s">
        <v>1847</v>
      </c>
      <c r="D204" s="41" t="s">
        <v>62</v>
      </c>
      <c r="E204" s="42"/>
      <c r="F204" s="17"/>
      <c r="G204" s="42"/>
      <c r="H204" s="17"/>
      <c r="I204" s="42"/>
      <c r="J204" s="17"/>
      <c r="K204" s="42"/>
      <c r="L204" s="17"/>
      <c r="M204" s="42"/>
      <c r="N204" s="17"/>
      <c r="O204" s="42"/>
      <c r="P204" s="42"/>
      <c r="Q204" s="42"/>
      <c r="R204" s="42"/>
      <c r="S204" s="42"/>
      <c r="T204" s="42"/>
      <c r="U204" s="42"/>
      <c r="V204" s="42"/>
      <c r="W204" s="17" t="s">
        <v>1848</v>
      </c>
      <c r="X204" s="17" t="s">
        <v>2805</v>
      </c>
      <c r="Y204" s="2" t="s">
        <v>52</v>
      </c>
      <c r="Z204" s="2" t="s">
        <v>52</v>
      </c>
      <c r="AA204" s="43"/>
      <c r="AB204" s="2" t="s">
        <v>52</v>
      </c>
    </row>
    <row r="205" spans="1:28" ht="30" customHeight="1" x14ac:dyDescent="0.3">
      <c r="A205" s="17" t="s">
        <v>1854</v>
      </c>
      <c r="B205" s="17" t="s">
        <v>1846</v>
      </c>
      <c r="C205" s="17" t="s">
        <v>1852</v>
      </c>
      <c r="D205" s="41" t="s">
        <v>62</v>
      </c>
      <c r="E205" s="42"/>
      <c r="F205" s="17"/>
      <c r="G205" s="42"/>
      <c r="H205" s="17"/>
      <c r="I205" s="42"/>
      <c r="J205" s="17"/>
      <c r="K205" s="42"/>
      <c r="L205" s="17"/>
      <c r="M205" s="42"/>
      <c r="N205" s="17"/>
      <c r="O205" s="42"/>
      <c r="P205" s="42"/>
      <c r="Q205" s="42"/>
      <c r="R205" s="42"/>
      <c r="S205" s="42"/>
      <c r="T205" s="42"/>
      <c r="U205" s="42"/>
      <c r="V205" s="42"/>
      <c r="W205" s="17" t="s">
        <v>1853</v>
      </c>
      <c r="X205" s="17" t="s">
        <v>2805</v>
      </c>
      <c r="Y205" s="2" t="s">
        <v>52</v>
      </c>
      <c r="Z205" s="2" t="s">
        <v>52</v>
      </c>
      <c r="AA205" s="43"/>
      <c r="AB205" s="2" t="s">
        <v>52</v>
      </c>
    </row>
    <row r="206" spans="1:28" ht="30" customHeight="1" x14ac:dyDescent="0.3">
      <c r="A206" s="17" t="s">
        <v>1869</v>
      </c>
      <c r="B206" s="17" t="s">
        <v>1866</v>
      </c>
      <c r="C206" s="17" t="s">
        <v>1867</v>
      </c>
      <c r="D206" s="41" t="s">
        <v>62</v>
      </c>
      <c r="E206" s="42"/>
      <c r="F206" s="17"/>
      <c r="G206" s="42"/>
      <c r="H206" s="17"/>
      <c r="I206" s="42"/>
      <c r="J206" s="17"/>
      <c r="K206" s="42"/>
      <c r="L206" s="17"/>
      <c r="M206" s="42"/>
      <c r="N206" s="17"/>
      <c r="O206" s="42"/>
      <c r="P206" s="42"/>
      <c r="Q206" s="42"/>
      <c r="R206" s="42"/>
      <c r="S206" s="42"/>
      <c r="T206" s="42"/>
      <c r="U206" s="42"/>
      <c r="V206" s="42"/>
      <c r="W206" s="17" t="s">
        <v>1868</v>
      </c>
      <c r="X206" s="17" t="s">
        <v>2805</v>
      </c>
      <c r="Y206" s="2" t="s">
        <v>52</v>
      </c>
      <c r="Z206" s="2" t="s">
        <v>52</v>
      </c>
      <c r="AA206" s="43"/>
      <c r="AB206" s="2" t="s">
        <v>52</v>
      </c>
    </row>
    <row r="207" spans="1:28" ht="30" customHeight="1" x14ac:dyDescent="0.3">
      <c r="A207" s="17" t="s">
        <v>1884</v>
      </c>
      <c r="B207" s="17" t="s">
        <v>1882</v>
      </c>
      <c r="C207" s="17" t="s">
        <v>52</v>
      </c>
      <c r="D207" s="41" t="s">
        <v>62</v>
      </c>
      <c r="E207" s="42"/>
      <c r="F207" s="17"/>
      <c r="G207" s="42"/>
      <c r="H207" s="17"/>
      <c r="I207" s="42"/>
      <c r="J207" s="17"/>
      <c r="K207" s="42"/>
      <c r="L207" s="17"/>
      <c r="M207" s="42"/>
      <c r="N207" s="17"/>
      <c r="O207" s="42"/>
      <c r="P207" s="42"/>
      <c r="Q207" s="42"/>
      <c r="R207" s="42"/>
      <c r="S207" s="42"/>
      <c r="T207" s="42"/>
      <c r="U207" s="42"/>
      <c r="V207" s="42"/>
      <c r="W207" s="17" t="s">
        <v>1883</v>
      </c>
      <c r="X207" s="17" t="s">
        <v>2805</v>
      </c>
      <c r="Y207" s="2" t="s">
        <v>52</v>
      </c>
      <c r="Z207" s="2" t="s">
        <v>52</v>
      </c>
      <c r="AA207" s="43"/>
      <c r="AB207" s="2" t="s">
        <v>52</v>
      </c>
    </row>
    <row r="208" spans="1:28" ht="30" customHeight="1" x14ac:dyDescent="0.3">
      <c r="A208" s="17" t="s">
        <v>1888</v>
      </c>
      <c r="B208" s="17" t="s">
        <v>1886</v>
      </c>
      <c r="C208" s="17" t="s">
        <v>52</v>
      </c>
      <c r="D208" s="41" t="s">
        <v>70</v>
      </c>
      <c r="E208" s="42"/>
      <c r="F208" s="17"/>
      <c r="G208" s="42"/>
      <c r="H208" s="17"/>
      <c r="I208" s="42"/>
      <c r="J208" s="17"/>
      <c r="K208" s="42"/>
      <c r="L208" s="17"/>
      <c r="M208" s="42"/>
      <c r="N208" s="17"/>
      <c r="O208" s="42"/>
      <c r="P208" s="42"/>
      <c r="Q208" s="42"/>
      <c r="R208" s="42"/>
      <c r="S208" s="42"/>
      <c r="T208" s="42"/>
      <c r="U208" s="42"/>
      <c r="V208" s="42"/>
      <c r="W208" s="17" t="s">
        <v>1887</v>
      </c>
      <c r="X208" s="17" t="s">
        <v>2805</v>
      </c>
      <c r="Y208" s="2" t="s">
        <v>52</v>
      </c>
      <c r="Z208" s="2" t="s">
        <v>52</v>
      </c>
      <c r="AA208" s="43"/>
      <c r="AB208" s="2" t="s">
        <v>52</v>
      </c>
    </row>
    <row r="209" spans="1:28" ht="30" customHeight="1" x14ac:dyDescent="0.3">
      <c r="A209" s="17" t="s">
        <v>2252</v>
      </c>
      <c r="B209" s="17" t="s">
        <v>2249</v>
      </c>
      <c r="C209" s="17" t="s">
        <v>2250</v>
      </c>
      <c r="D209" s="41" t="s">
        <v>1206</v>
      </c>
      <c r="E209" s="42"/>
      <c r="F209" s="17"/>
      <c r="G209" s="42"/>
      <c r="H209" s="17"/>
      <c r="I209" s="42"/>
      <c r="J209" s="17"/>
      <c r="K209" s="42"/>
      <c r="L209" s="17"/>
      <c r="M209" s="42"/>
      <c r="N209" s="17"/>
      <c r="O209" s="42"/>
      <c r="P209" s="42"/>
      <c r="Q209" s="42"/>
      <c r="R209" s="42"/>
      <c r="S209" s="42"/>
      <c r="T209" s="42"/>
      <c r="U209" s="42"/>
      <c r="V209" s="42"/>
      <c r="W209" s="17" t="s">
        <v>2251</v>
      </c>
      <c r="X209" s="17" t="s">
        <v>52</v>
      </c>
      <c r="Y209" s="2" t="s">
        <v>52</v>
      </c>
      <c r="Z209" s="2" t="s">
        <v>52</v>
      </c>
      <c r="AA209" s="43"/>
      <c r="AB209" s="2" t="s">
        <v>52</v>
      </c>
    </row>
    <row r="210" spans="1:28" ht="30" customHeight="1" x14ac:dyDescent="0.3">
      <c r="A210" s="17" t="s">
        <v>2257</v>
      </c>
      <c r="B210" s="17" t="s">
        <v>2254</v>
      </c>
      <c r="C210" s="17" t="s">
        <v>2255</v>
      </c>
      <c r="D210" s="41" t="s">
        <v>1206</v>
      </c>
      <c r="E210" s="42"/>
      <c r="F210" s="17"/>
      <c r="G210" s="42"/>
      <c r="H210" s="17"/>
      <c r="I210" s="42"/>
      <c r="J210" s="17"/>
      <c r="K210" s="42"/>
      <c r="L210" s="17"/>
      <c r="M210" s="42"/>
      <c r="N210" s="17"/>
      <c r="O210" s="42"/>
      <c r="P210" s="42"/>
      <c r="Q210" s="42"/>
      <c r="R210" s="42"/>
      <c r="S210" s="42"/>
      <c r="T210" s="42"/>
      <c r="U210" s="42"/>
      <c r="V210" s="42"/>
      <c r="W210" s="17" t="s">
        <v>2256</v>
      </c>
      <c r="X210" s="17" t="s">
        <v>52</v>
      </c>
      <c r="Y210" s="2" t="s">
        <v>52</v>
      </c>
      <c r="Z210" s="2" t="s">
        <v>52</v>
      </c>
      <c r="AA210" s="43"/>
      <c r="AB210" s="2" t="s">
        <v>52</v>
      </c>
    </row>
    <row r="211" spans="1:28" ht="30" customHeight="1" x14ac:dyDescent="0.3">
      <c r="A211" s="17" t="s">
        <v>1697</v>
      </c>
      <c r="B211" s="17" t="s">
        <v>1695</v>
      </c>
      <c r="C211" s="17" t="s">
        <v>52</v>
      </c>
      <c r="D211" s="41" t="s">
        <v>751</v>
      </c>
      <c r="E211" s="42"/>
      <c r="F211" s="17"/>
      <c r="G211" s="42"/>
      <c r="H211" s="17"/>
      <c r="I211" s="42"/>
      <c r="J211" s="17"/>
      <c r="K211" s="42"/>
      <c r="L211" s="17"/>
      <c r="M211" s="42"/>
      <c r="N211" s="17"/>
      <c r="O211" s="42"/>
      <c r="P211" s="42"/>
      <c r="Q211" s="42"/>
      <c r="R211" s="42"/>
      <c r="S211" s="42"/>
      <c r="T211" s="42"/>
      <c r="U211" s="42"/>
      <c r="V211" s="42"/>
      <c r="W211" s="17" t="s">
        <v>1696</v>
      </c>
      <c r="X211" s="17" t="s">
        <v>52</v>
      </c>
      <c r="Y211" s="2" t="s">
        <v>52</v>
      </c>
      <c r="Z211" s="2" t="s">
        <v>52</v>
      </c>
      <c r="AA211" s="43"/>
      <c r="AB211" s="2" t="s">
        <v>52</v>
      </c>
    </row>
    <row r="212" spans="1:28" ht="30" customHeight="1" x14ac:dyDescent="0.3">
      <c r="A212" s="17" t="s">
        <v>977</v>
      </c>
      <c r="B212" s="17" t="s">
        <v>975</v>
      </c>
      <c r="C212" s="17" t="s">
        <v>52</v>
      </c>
      <c r="D212" s="41" t="s">
        <v>62</v>
      </c>
      <c r="E212" s="42"/>
      <c r="F212" s="17"/>
      <c r="G212" s="42"/>
      <c r="H212" s="17"/>
      <c r="I212" s="42"/>
      <c r="J212" s="17"/>
      <c r="K212" s="42"/>
      <c r="L212" s="17"/>
      <c r="M212" s="42"/>
      <c r="N212" s="17"/>
      <c r="O212" s="42"/>
      <c r="P212" s="42"/>
      <c r="Q212" s="42"/>
      <c r="R212" s="42"/>
      <c r="S212" s="42"/>
      <c r="T212" s="42"/>
      <c r="U212" s="42"/>
      <c r="V212" s="42"/>
      <c r="W212" s="17" t="s">
        <v>976</v>
      </c>
      <c r="X212" s="17" t="s">
        <v>2805</v>
      </c>
      <c r="Y212" s="2" t="s">
        <v>52</v>
      </c>
      <c r="Z212" s="2" t="s">
        <v>52</v>
      </c>
      <c r="AA212" s="43"/>
      <c r="AB212" s="2" t="s">
        <v>52</v>
      </c>
    </row>
    <row r="213" spans="1:28" ht="30" customHeight="1" x14ac:dyDescent="0.3">
      <c r="A213" s="17" t="s">
        <v>1429</v>
      </c>
      <c r="B213" s="17" t="s">
        <v>306</v>
      </c>
      <c r="C213" s="17" t="s">
        <v>92</v>
      </c>
      <c r="D213" s="41" t="s">
        <v>70</v>
      </c>
      <c r="E213" s="42"/>
      <c r="F213" s="17"/>
      <c r="G213" s="42"/>
      <c r="H213" s="17"/>
      <c r="I213" s="42"/>
      <c r="J213" s="17"/>
      <c r="K213" s="42"/>
      <c r="L213" s="17"/>
      <c r="M213" s="42"/>
      <c r="N213" s="17"/>
      <c r="O213" s="42"/>
      <c r="P213" s="42"/>
      <c r="Q213" s="42"/>
      <c r="R213" s="42"/>
      <c r="S213" s="42"/>
      <c r="T213" s="42"/>
      <c r="U213" s="42"/>
      <c r="V213" s="42"/>
      <c r="W213" s="17" t="s">
        <v>1428</v>
      </c>
      <c r="X213" s="17" t="s">
        <v>52</v>
      </c>
      <c r="Y213" s="2" t="s">
        <v>52</v>
      </c>
      <c r="Z213" s="2" t="s">
        <v>52</v>
      </c>
      <c r="AA213" s="43"/>
      <c r="AB213" s="2" t="s">
        <v>52</v>
      </c>
    </row>
    <row r="214" spans="1:28" ht="30" customHeight="1" x14ac:dyDescent="0.3">
      <c r="A214" s="17" t="s">
        <v>1713</v>
      </c>
      <c r="B214" s="17" t="s">
        <v>1710</v>
      </c>
      <c r="C214" s="17" t="s">
        <v>1711</v>
      </c>
      <c r="D214" s="41" t="s">
        <v>70</v>
      </c>
      <c r="E214" s="42"/>
      <c r="F214" s="17"/>
      <c r="G214" s="42"/>
      <c r="H214" s="17"/>
      <c r="I214" s="42"/>
      <c r="J214" s="17"/>
      <c r="K214" s="42"/>
      <c r="L214" s="17"/>
      <c r="M214" s="42"/>
      <c r="N214" s="17"/>
      <c r="O214" s="42"/>
      <c r="P214" s="42"/>
      <c r="Q214" s="42"/>
      <c r="R214" s="42"/>
      <c r="S214" s="42"/>
      <c r="T214" s="42"/>
      <c r="U214" s="42"/>
      <c r="V214" s="42"/>
      <c r="W214" s="17" t="s">
        <v>1712</v>
      </c>
      <c r="X214" s="17" t="s">
        <v>2800</v>
      </c>
      <c r="Y214" s="2" t="s">
        <v>52</v>
      </c>
      <c r="Z214" s="2" t="s">
        <v>52</v>
      </c>
      <c r="AA214" s="43"/>
      <c r="AB214" s="2" t="s">
        <v>52</v>
      </c>
    </row>
    <row r="215" spans="1:28" ht="30" customHeight="1" x14ac:dyDescent="0.3">
      <c r="A215" s="17" t="s">
        <v>1703</v>
      </c>
      <c r="B215" s="17" t="s">
        <v>1700</v>
      </c>
      <c r="C215" s="17" t="s">
        <v>1701</v>
      </c>
      <c r="D215" s="41" t="s">
        <v>70</v>
      </c>
      <c r="E215" s="42"/>
      <c r="F215" s="17"/>
      <c r="G215" s="42"/>
      <c r="H215" s="17"/>
      <c r="I215" s="42"/>
      <c r="J215" s="17"/>
      <c r="K215" s="42"/>
      <c r="L215" s="17"/>
      <c r="M215" s="42"/>
      <c r="N215" s="17"/>
      <c r="O215" s="42"/>
      <c r="P215" s="42"/>
      <c r="Q215" s="42"/>
      <c r="R215" s="42"/>
      <c r="S215" s="42"/>
      <c r="T215" s="42"/>
      <c r="U215" s="42"/>
      <c r="V215" s="42"/>
      <c r="W215" s="17" t="s">
        <v>1702</v>
      </c>
      <c r="X215" s="17" t="s">
        <v>2800</v>
      </c>
      <c r="Y215" s="2" t="s">
        <v>52</v>
      </c>
      <c r="Z215" s="2" t="s">
        <v>52</v>
      </c>
      <c r="AA215" s="43"/>
      <c r="AB215" s="2" t="s">
        <v>52</v>
      </c>
    </row>
    <row r="216" spans="1:28" ht="30" customHeight="1" x14ac:dyDescent="0.3">
      <c r="A216" s="17" t="s">
        <v>1873</v>
      </c>
      <c r="B216" s="17" t="s">
        <v>668</v>
      </c>
      <c r="C216" s="17" t="s">
        <v>669</v>
      </c>
      <c r="D216" s="41" t="s">
        <v>76</v>
      </c>
      <c r="E216" s="42"/>
      <c r="F216" s="17"/>
      <c r="G216" s="42"/>
      <c r="H216" s="17"/>
      <c r="I216" s="42"/>
      <c r="J216" s="17"/>
      <c r="K216" s="42"/>
      <c r="L216" s="17"/>
      <c r="M216" s="42"/>
      <c r="N216" s="17"/>
      <c r="O216" s="42"/>
      <c r="P216" s="42"/>
      <c r="Q216" s="42"/>
      <c r="R216" s="42"/>
      <c r="S216" s="42"/>
      <c r="T216" s="42"/>
      <c r="U216" s="42"/>
      <c r="V216" s="42"/>
      <c r="W216" s="17" t="s">
        <v>1872</v>
      </c>
      <c r="X216" s="17" t="s">
        <v>52</v>
      </c>
      <c r="Y216" s="2" t="s">
        <v>52</v>
      </c>
      <c r="Z216" s="2" t="s">
        <v>52</v>
      </c>
      <c r="AA216" s="43"/>
      <c r="AB216" s="2" t="s">
        <v>52</v>
      </c>
    </row>
    <row r="217" spans="1:28" ht="30" customHeight="1" x14ac:dyDescent="0.3">
      <c r="A217" s="17" t="s">
        <v>1878</v>
      </c>
      <c r="B217" s="17" t="s">
        <v>673</v>
      </c>
      <c r="C217" s="17" t="s">
        <v>669</v>
      </c>
      <c r="D217" s="41" t="s">
        <v>76</v>
      </c>
      <c r="E217" s="42"/>
      <c r="F217" s="17"/>
      <c r="G217" s="42"/>
      <c r="H217" s="17"/>
      <c r="I217" s="42"/>
      <c r="J217" s="17"/>
      <c r="K217" s="42"/>
      <c r="L217" s="17"/>
      <c r="M217" s="42"/>
      <c r="N217" s="17"/>
      <c r="O217" s="42"/>
      <c r="P217" s="42"/>
      <c r="Q217" s="42"/>
      <c r="R217" s="42"/>
      <c r="S217" s="42"/>
      <c r="T217" s="42"/>
      <c r="U217" s="42"/>
      <c r="V217" s="42"/>
      <c r="W217" s="17" t="s">
        <v>1877</v>
      </c>
      <c r="X217" s="17" t="s">
        <v>52</v>
      </c>
      <c r="Y217" s="2" t="s">
        <v>52</v>
      </c>
      <c r="Z217" s="2" t="s">
        <v>52</v>
      </c>
      <c r="AA217" s="43"/>
      <c r="AB217" s="2" t="s">
        <v>52</v>
      </c>
    </row>
  </sheetData>
  <mergeCells count="15">
    <mergeCell ref="Y3:Y4"/>
    <mergeCell ref="Z3:Z4"/>
    <mergeCell ref="AA3:AA4"/>
    <mergeCell ref="AB3:AB4"/>
    <mergeCell ref="A1:X1"/>
    <mergeCell ref="A2:X2"/>
    <mergeCell ref="A3:A4"/>
    <mergeCell ref="B3:B4"/>
    <mergeCell ref="C3:C4"/>
    <mergeCell ref="D3:D4"/>
    <mergeCell ref="E3:O3"/>
    <mergeCell ref="P3:P4"/>
    <mergeCell ref="Q3:V3"/>
    <mergeCell ref="W3:W4"/>
    <mergeCell ref="X3:X4"/>
  </mergeCells>
  <phoneticPr fontId="1" type="noConversion"/>
  <pageMargins left="0.78740157480314954" right="0" top="0.39370078740157477" bottom="0.39370078740157477" header="0" footer="0"/>
  <pageSetup paperSize="9" scale="3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43"/>
  <sheetViews>
    <sheetView workbookViewId="0"/>
  </sheetViews>
  <sheetFormatPr defaultRowHeight="16.5" x14ac:dyDescent="0.3"/>
  <sheetData>
    <row r="1" spans="1:7" x14ac:dyDescent="0.3">
      <c r="A1" t="s">
        <v>2892</v>
      </c>
    </row>
    <row r="2" spans="1:7" x14ac:dyDescent="0.3">
      <c r="A2" s="1" t="s">
        <v>2893</v>
      </c>
      <c r="B2" t="s">
        <v>2532</v>
      </c>
      <c r="C2" s="1" t="s">
        <v>2894</v>
      </c>
    </row>
    <row r="3" spans="1:7" x14ac:dyDescent="0.3">
      <c r="A3" s="1" t="s">
        <v>2895</v>
      </c>
      <c r="B3" t="s">
        <v>2896</v>
      </c>
    </row>
    <row r="4" spans="1:7" x14ac:dyDescent="0.3">
      <c r="A4" s="1" t="s">
        <v>2897</v>
      </c>
      <c r="B4">
        <v>5</v>
      </c>
    </row>
    <row r="5" spans="1:7" x14ac:dyDescent="0.3">
      <c r="A5" s="1" t="s">
        <v>2898</v>
      </c>
      <c r="B5">
        <v>5</v>
      </c>
    </row>
    <row r="6" spans="1:7" x14ac:dyDescent="0.3">
      <c r="A6" s="1" t="s">
        <v>2899</v>
      </c>
      <c r="B6" t="s">
        <v>2900</v>
      </c>
    </row>
    <row r="7" spans="1:7" x14ac:dyDescent="0.3">
      <c r="A7" s="1" t="s">
        <v>2901</v>
      </c>
      <c r="B7" t="s">
        <v>2715</v>
      </c>
      <c r="C7" t="s">
        <v>65</v>
      </c>
    </row>
    <row r="8" spans="1:7" x14ac:dyDescent="0.3">
      <c r="A8" s="1" t="s">
        <v>2902</v>
      </c>
      <c r="B8" t="s">
        <v>2715</v>
      </c>
      <c r="C8">
        <v>2</v>
      </c>
    </row>
    <row r="9" spans="1:7" x14ac:dyDescent="0.3">
      <c r="A9" s="1" t="s">
        <v>2903</v>
      </c>
      <c r="B9" t="s">
        <v>2787</v>
      </c>
      <c r="C9" t="s">
        <v>2789</v>
      </c>
      <c r="D9" t="s">
        <v>2790</v>
      </c>
      <c r="E9" t="s">
        <v>2791</v>
      </c>
      <c r="F9" t="s">
        <v>2792</v>
      </c>
      <c r="G9" t="s">
        <v>2904</v>
      </c>
    </row>
    <row r="10" spans="1:7" x14ac:dyDescent="0.3">
      <c r="A10" s="1" t="s">
        <v>2905</v>
      </c>
      <c r="B10">
        <v>1472</v>
      </c>
      <c r="C10">
        <v>0</v>
      </c>
      <c r="D10">
        <v>0</v>
      </c>
    </row>
    <row r="11" spans="1:7" x14ac:dyDescent="0.3">
      <c r="A11" s="1" t="s">
        <v>2906</v>
      </c>
      <c r="B11" t="s">
        <v>2907</v>
      </c>
      <c r="C11">
        <v>4</v>
      </c>
    </row>
    <row r="12" spans="1:7" x14ac:dyDescent="0.3">
      <c r="A12" s="1" t="s">
        <v>2908</v>
      </c>
      <c r="B12" t="s">
        <v>2907</v>
      </c>
      <c r="C12">
        <v>4</v>
      </c>
    </row>
    <row r="13" spans="1:7" x14ac:dyDescent="0.3">
      <c r="A13" s="1" t="s">
        <v>2909</v>
      </c>
      <c r="B13" t="s">
        <v>2907</v>
      </c>
      <c r="C13">
        <v>3</v>
      </c>
    </row>
    <row r="14" spans="1:7" x14ac:dyDescent="0.3">
      <c r="A14" s="1" t="s">
        <v>2910</v>
      </c>
      <c r="B14" t="s">
        <v>2907</v>
      </c>
      <c r="C14">
        <v>5</v>
      </c>
    </row>
    <row r="15" spans="1:7" x14ac:dyDescent="0.3">
      <c r="A15" s="1" t="s">
        <v>2911</v>
      </c>
      <c r="B15" t="s">
        <v>2532</v>
      </c>
      <c r="C15" t="s">
        <v>2912</v>
      </c>
      <c r="D15" t="s">
        <v>2912</v>
      </c>
      <c r="E15" t="s">
        <v>2912</v>
      </c>
      <c r="F15">
        <v>1</v>
      </c>
    </row>
    <row r="16" spans="1:7" x14ac:dyDescent="0.3">
      <c r="A16" s="1" t="s">
        <v>2913</v>
      </c>
      <c r="B16">
        <v>1.1100000000000001</v>
      </c>
      <c r="C16">
        <v>1.1200000000000001</v>
      </c>
    </row>
    <row r="17" spans="1:13" x14ac:dyDescent="0.3">
      <c r="A17" s="1" t="s">
        <v>2914</v>
      </c>
      <c r="B17">
        <v>1</v>
      </c>
      <c r="C17">
        <v>1.5</v>
      </c>
      <c r="D17">
        <v>1.1599999999999999</v>
      </c>
      <c r="E17">
        <v>1.6</v>
      </c>
      <c r="F17">
        <v>1.6</v>
      </c>
      <c r="G17">
        <v>1.6</v>
      </c>
      <c r="H17">
        <v>1.94</v>
      </c>
      <c r="I17">
        <v>1.94</v>
      </c>
      <c r="J17">
        <v>1.94</v>
      </c>
      <c r="K17">
        <v>1</v>
      </c>
      <c r="L17">
        <v>1</v>
      </c>
      <c r="M17">
        <v>1</v>
      </c>
    </row>
    <row r="18" spans="1:13" x14ac:dyDescent="0.3">
      <c r="A18" s="1" t="s">
        <v>2915</v>
      </c>
      <c r="B18">
        <v>1.25</v>
      </c>
      <c r="C18">
        <v>1.071</v>
      </c>
    </row>
    <row r="19" spans="1:13" x14ac:dyDescent="0.3">
      <c r="A19" s="1" t="s">
        <v>2916</v>
      </c>
    </row>
    <row r="20" spans="1:13" x14ac:dyDescent="0.3">
      <c r="A20" s="1" t="s">
        <v>2917</v>
      </c>
      <c r="B20" s="1" t="s">
        <v>2715</v>
      </c>
      <c r="C20">
        <v>1</v>
      </c>
    </row>
    <row r="21" spans="1:13" x14ac:dyDescent="0.3">
      <c r="A21" t="s">
        <v>2708</v>
      </c>
      <c r="B21" t="s">
        <v>2919</v>
      </c>
      <c r="C21" t="s">
        <v>2920</v>
      </c>
    </row>
    <row r="22" spans="1:13" x14ac:dyDescent="0.3">
      <c r="A22">
        <v>1</v>
      </c>
      <c r="B22" s="1" t="s">
        <v>2921</v>
      </c>
      <c r="C22" s="1" t="s">
        <v>2818</v>
      </c>
    </row>
    <row r="23" spans="1:13" x14ac:dyDescent="0.3">
      <c r="A23">
        <v>2</v>
      </c>
      <c r="B23" s="1" t="s">
        <v>2922</v>
      </c>
      <c r="C23" s="1" t="s">
        <v>2923</v>
      </c>
    </row>
    <row r="24" spans="1:13" x14ac:dyDescent="0.3">
      <c r="A24">
        <v>3</v>
      </c>
      <c r="B24" s="1" t="s">
        <v>2924</v>
      </c>
      <c r="C24" s="1" t="s">
        <v>2925</v>
      </c>
    </row>
    <row r="25" spans="1:13" x14ac:dyDescent="0.3">
      <c r="A25">
        <v>4</v>
      </c>
      <c r="B25" s="1" t="s">
        <v>2880</v>
      </c>
      <c r="C25" s="1" t="s">
        <v>2879</v>
      </c>
    </row>
    <row r="26" spans="1:13" x14ac:dyDescent="0.3">
      <c r="A26">
        <v>5</v>
      </c>
      <c r="B26" s="1" t="s">
        <v>2882</v>
      </c>
      <c r="C26" s="1" t="s">
        <v>2881</v>
      </c>
    </row>
    <row r="27" spans="1:13" x14ac:dyDescent="0.3">
      <c r="A27">
        <v>6</v>
      </c>
      <c r="B27" s="1" t="s">
        <v>2926</v>
      </c>
      <c r="C27" s="1" t="s">
        <v>52</v>
      </c>
    </row>
    <row r="28" spans="1:13" x14ac:dyDescent="0.3">
      <c r="A28">
        <v>7</v>
      </c>
      <c r="B28" s="1" t="s">
        <v>2926</v>
      </c>
      <c r="C28" s="1" t="s">
        <v>52</v>
      </c>
    </row>
    <row r="29" spans="1:13" x14ac:dyDescent="0.3">
      <c r="A29">
        <v>8</v>
      </c>
      <c r="B29" s="1" t="s">
        <v>2926</v>
      </c>
      <c r="C29" s="1" t="s">
        <v>52</v>
      </c>
    </row>
    <row r="30" spans="1:13" x14ac:dyDescent="0.3">
      <c r="A30">
        <v>9</v>
      </c>
      <c r="B30" s="1" t="s">
        <v>2926</v>
      </c>
      <c r="C30" s="1" t="s">
        <v>52</v>
      </c>
    </row>
    <row r="31" spans="1:13" x14ac:dyDescent="0.3">
      <c r="A31" t="s">
        <v>2532</v>
      </c>
      <c r="B31" s="1" t="s">
        <v>2927</v>
      </c>
      <c r="C31" s="1" t="s">
        <v>52</v>
      </c>
    </row>
    <row r="32" spans="1:13" x14ac:dyDescent="0.3">
      <c r="A32" t="s">
        <v>2804</v>
      </c>
      <c r="B32" s="1" t="s">
        <v>2928</v>
      </c>
      <c r="C32" s="1" t="s">
        <v>52</v>
      </c>
    </row>
    <row r="33" spans="1:3" x14ac:dyDescent="0.3">
      <c r="A33" t="s">
        <v>2715</v>
      </c>
      <c r="B33" s="1" t="s">
        <v>2927</v>
      </c>
      <c r="C33" s="1" t="s">
        <v>52</v>
      </c>
    </row>
    <row r="34" spans="1:3" x14ac:dyDescent="0.3">
      <c r="A34" t="s">
        <v>2929</v>
      </c>
      <c r="B34" s="1" t="s">
        <v>2927</v>
      </c>
      <c r="C34" s="1" t="s">
        <v>52</v>
      </c>
    </row>
    <row r="35" spans="1:3" x14ac:dyDescent="0.3">
      <c r="A35" t="s">
        <v>2930</v>
      </c>
      <c r="B35" s="1" t="s">
        <v>2927</v>
      </c>
      <c r="C35" s="1" t="s">
        <v>52</v>
      </c>
    </row>
    <row r="36" spans="1:3" x14ac:dyDescent="0.3">
      <c r="A36" t="s">
        <v>66</v>
      </c>
      <c r="B36" s="1" t="s">
        <v>2927</v>
      </c>
      <c r="C36" s="1" t="s">
        <v>52</v>
      </c>
    </row>
    <row r="37" spans="1:3" x14ac:dyDescent="0.3">
      <c r="A37" t="s">
        <v>2931</v>
      </c>
      <c r="B37" s="1" t="s">
        <v>2927</v>
      </c>
      <c r="C37" s="1" t="s">
        <v>52</v>
      </c>
    </row>
    <row r="38" spans="1:3" x14ac:dyDescent="0.3">
      <c r="A38" t="s">
        <v>2932</v>
      </c>
      <c r="B38" s="1" t="s">
        <v>2927</v>
      </c>
      <c r="C38" s="1" t="s">
        <v>52</v>
      </c>
    </row>
    <row r="39" spans="1:3" x14ac:dyDescent="0.3">
      <c r="A39" t="s">
        <v>2933</v>
      </c>
      <c r="B39" s="1" t="s">
        <v>2927</v>
      </c>
      <c r="C39" s="1" t="s">
        <v>52</v>
      </c>
    </row>
    <row r="40" spans="1:3" x14ac:dyDescent="0.3">
      <c r="A40" t="s">
        <v>2934</v>
      </c>
      <c r="B40" s="1" t="s">
        <v>2927</v>
      </c>
      <c r="C40" s="1" t="s">
        <v>52</v>
      </c>
    </row>
    <row r="43" spans="1:3" x14ac:dyDescent="0.3">
      <c r="A43" t="s">
        <v>2918</v>
      </c>
      <c r="B43">
        <v>1234</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RowHeight="16.5" x14ac:dyDescent="0.3"/>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 지정된 범위</vt:lpstr>
      </vt:variant>
      <vt:variant>
        <vt:i4>16</vt:i4>
      </vt:variant>
    </vt:vector>
  </HeadingPairs>
  <TitlesOfParts>
    <vt:vector size="27" baseType="lpstr">
      <vt:lpstr>갑지</vt:lpstr>
      <vt:lpstr>원가-총괄</vt:lpstr>
      <vt:lpstr>공종별집계표</vt:lpstr>
      <vt:lpstr>공종별내역서</vt:lpstr>
      <vt:lpstr>일위대가목록</vt:lpstr>
      <vt:lpstr>일위대가</vt:lpstr>
      <vt:lpstr>단가산출목록</vt:lpstr>
      <vt:lpstr>단가산출서</vt:lpstr>
      <vt:lpstr>단가대비표</vt:lpstr>
      <vt:lpstr> 공사설정 </vt:lpstr>
      <vt:lpstr>Sheet1</vt:lpstr>
      <vt:lpstr>공종별내역서!Print_Area</vt:lpstr>
      <vt:lpstr>공종별집계표!Print_Area</vt:lpstr>
      <vt:lpstr>단가대비표!Print_Area</vt:lpstr>
      <vt:lpstr>단가산출목록!Print_Area</vt:lpstr>
      <vt:lpstr>단가산출서!Print_Area</vt:lpstr>
      <vt:lpstr>'원가-총괄'!Print_Area</vt:lpstr>
      <vt:lpstr>일위대가!Print_Area</vt:lpstr>
      <vt:lpstr>일위대가목록!Print_Area</vt:lpstr>
      <vt:lpstr>공종별내역서!Print_Titles</vt:lpstr>
      <vt:lpstr>공종별집계표!Print_Titles</vt:lpstr>
      <vt:lpstr>단가대비표!Print_Titles</vt:lpstr>
      <vt:lpstr>단가산출목록!Print_Titles</vt:lpstr>
      <vt:lpstr>단가산출서!Print_Titles</vt:lpstr>
      <vt:lpstr>'원가-총괄'!Print_Titles</vt:lpstr>
      <vt:lpstr>일위대가!Print_Titles</vt:lpstr>
      <vt:lpstr>일위대가목록!Print_Titles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2026-09-09T07:07:50Z</dcterms:created>
  <dcterms:modified xsi:type="dcterms:W3CDTF">2026-10-01T03:16:10Z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xOTcxIiwibG9nVGltZSI6IjIwMjYtMTAtMDFUMDM6MDE6MjZaIiwicElEIjoxLCJwcm9jZXNzSWQiOjE2OTgwLCJwcm9jZXNzTmFtZSI6IkVYQ0VMLkVYRSIsInRyYWNlSWQiOiIyNjFDNkYxRjY5MjQ0NTE2QjRBMTBGNEI1M0FFRDU5QiIsInVzZXJDb2RlIjoiSTIwMjUwMDkifSwibm9kZTIiOnsiZHNkIjoiMDEwMDAwMDAwMDAwMTk3MSIsImxvZ1RpbWUiOiIyMDI2LTEwLTAxVDAzOjE1OjQ2WiIsInBJRCI6MSwicHJvY2Vzc0lkIjoxNjk4MCwicHJvY2Vzc05hbWUiOiJFWENFTC5FWEUiLCJ0cmFjZUlkIjoiMDlDMDM3MTZGMDYwNEE2REI0NEI1NjY4QzIwMUFGRDQiLCJ1c2VyQ29kZSI6IkkyMDI1MDA5In0sIm5vZGUzIjp7ImRzZCI6IjAwMDAwMDAwMDAwMDAwMDAiLCJsb2dUaW1lIjoiMjAyNi0xMC0wMlQwNDo1MjozM1oiLCJwSUQiOjIwNDgsInByb2Nlc3NJZCI6MTY5ODAsInByb2Nlc3NOYW1lIjoiRVhDRUwuRVhFIiwidHJhY2VJZCI6IjYwMDM1QjhEMTE2QzQ1MzBBNUNBN0Q1ODM4MURDQ0VGIiwidXNlckNvZGUiOiJJMjAyNTAwOSJ9LCJub2RlNCI6eyJkc2QiOiIwMTAwMDAwMDAwMDAxOTcxIiwibG9nVGltZSI6IjIwMjYtMTAtMDJUMDU6MDA6MDZaIiwicElEIjoxLCJwcm9jZXNzSWQiOjE2OTgwLCJwcm9jZXNzTmFtZSI6ImZfYmF0bWdyLmV4ZSIsInRyYWNlSWQiOiIxQjNEOEQ4NEJEMUI0MEQyODc4RkFFNTQxOUYxMzMyRSIsInVzZXJDb2RlIjoiSTIwMjUwMDkifSwibm9kZTUiOnsiZHNkIjoiMDAwMDAwMDAwMDAwMDAwMCIsImxvZ1RpbWUiOiIyMDI2LTEwLTAyVDA1OjI5OjQ4WiIsInBJRCI6MjA0OCwicHJvY2Vzc0lkIjozODkyLCJwcm9jZXNzTmFtZSI6ImZfYmF0bWdyLmV4ZSIsInRyYWNlSWQiOiIwMDM0ODY1MzI3NDU0MjY2QTUwRTExNzA0MDBEMDZFNiIsInVzZXJDb2RlIjoiSTIwMjUwMDkifSwibm9kZUNvdW50Ijo4LCJyb290VHJhY2VJZCI6IkRBMzA0MUIxODZGNzREQTc4RjRDM0E2NTRBRTc2OThGIn0=</vt:lpwstr>
  </property>
</Properties>
</file>