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청소용역 계약\일상감사\"/>
    </mc:Choice>
  </mc:AlternateContent>
  <xr:revisionPtr revIDLastSave="0" documentId="13_ncr:1_{31B29E93-6565-4CA0-A1DE-ECFCD511D49E}" xr6:coauthVersionLast="36" xr6:coauthVersionMax="36" xr10:uidLastSave="{00000000-0000-0000-0000-000000000000}"/>
  <bookViews>
    <workbookView xWindow="-630" yWindow="-240" windowWidth="37755" windowHeight="12555" xr2:uid="{00000000-000D-0000-FFFF-FFFF00000000}"/>
  </bookViews>
  <sheets>
    <sheet name="2025년도 청소용역 추정원가 산출서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IntlFixup" hidden="1">TRUE</definedName>
    <definedName name="_BUN1">#N/A</definedName>
    <definedName name="_Order1" hidden="1">0</definedName>
    <definedName name="_Order2" hidden="1">255</definedName>
    <definedName name="_Q1">'[1]1. 설계조건 2.단면가정 3. 하중계산'!$I$89</definedName>
    <definedName name="_Q5">'[1]1. 설계조건 2.단면가정 3. 하중계산'!$I$97</definedName>
    <definedName name="_QL">'[1]1. 설계조건 2.단면가정 3. 하중계산'!$G$99</definedName>
    <definedName name="_SUN2">#N/A</definedName>
    <definedName name="\c">#N/A</definedName>
    <definedName name="\s">#N/A</definedName>
    <definedName name="AC12_">#N/A</definedName>
    <definedName name="Access_Button" hidden="1">"bo_sang_토지조서_List"</definedName>
    <definedName name="AccessDatabase" hidden="1">"C:\My Documents\Exc-data\bo_sang.mdb"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EA">#N/A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C">'[1]DATA 입력란'!$D$39</definedName>
    <definedName name="BIGO">#N/A</definedName>
    <definedName name="BO">'[1]DATA 입력란'!$D$38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amberWork">#N/A</definedName>
    <definedName name="chobae">#N/A</definedName>
    <definedName name="chobu">#N/A</definedName>
    <definedName name="CHOBU1">#N/A</definedName>
    <definedName name="chobub">#N/A</definedName>
    <definedName name="chogu">#N/A</definedName>
    <definedName name="chopo">#N/A</definedName>
    <definedName name="choto">#N/A</definedName>
    <definedName name="_xlnm.Criteria">#REF!</definedName>
    <definedName name="_xlnm.Database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ocument_array">{"Book1","집계표.xls"}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ARTH">#N/A</definedName>
    <definedName name="EARTHSAPDATA.StartProgram">#N/A</definedName>
    <definedName name="EARTHSAPDATA.StartProgram1">#N/A</definedName>
    <definedName name="EARTHSAPDATA.StartProgram2">#N/A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IMOK">#N/A</definedName>
    <definedName name="GUBUN">#N/A</definedName>
    <definedName name="gunmok">#N/A</definedName>
    <definedName name="HC">'[1]DATA 입력란'!$D$41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L">'[1]DATA 입력란'!$D$40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U">'[1]DATA 입력란'!$D$42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SCODE">#N/A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MAEK">#N/A</definedName>
    <definedName name="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um">1</definedName>
    <definedName name="OPEN1">#N/A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0">'2025년도 청소용역 추정원가 산출서'!$O$5:$O$31</definedName>
    <definedName name="_xlnm.Print_Area">#N/A</definedName>
    <definedName name="_xlnm.Print_Titles">#N/A</definedName>
    <definedName name="PRINT_TITLES_MI">#N/A</definedName>
    <definedName name="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E">[2]Sheet1!$A$68</definedName>
    <definedName name="_xlnm.Recorder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stjs">#N/A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">[3]Sheet1!$E$37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">[3]Sheet1!$A$37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krckrh">#N/A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LFTN">#N/A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ㄱ">#N/A</definedName>
    <definedName name="가나다">#N/A</definedName>
    <definedName name="경유가격">#N/A</definedName>
    <definedName name="공종보기">#N/A</definedName>
    <definedName name="김______재______경">[4]공사내용!$D$14</definedName>
    <definedName name="ㄴ">[2]Sheet1!$A$37</definedName>
    <definedName name="ㄴㄴ">#N/A</definedName>
    <definedName name="ㄴㄴㅏㅏ">#N/A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ㅀ">#N/A</definedName>
    <definedName name="내선전공">#N/A</definedName>
    <definedName name="높이">'[1]DATA 입력란'!$G$5</definedName>
    <definedName name="ㄷㄳㄷㄳㄷㄳㄷㄳㄱㄷㅅㄷㄳ">{"Book1","집계표.xls"}</definedName>
    <definedName name="ㄷㄷ">[2]Sheet1!$E$37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등용구분">#N/A</definedName>
    <definedName name="등주높이">#N/A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ㄹ">[3]Sheet1!$A$37</definedName>
    <definedName name="ㅁㄹ">#N/A</definedName>
    <definedName name="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">#N/A</definedName>
    <definedName name="매크로1">#N/A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반토압도">'[1]DATA 입력란'!$D$34</definedName>
    <definedName name="반토압콘">'[1]DATA 입력란'!$D$29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용램프">#N/A</definedName>
    <definedName name="사하중">'[1]1. 설계조건 2.단면가정 3. 하중계산'!$I$69</definedName>
    <definedName name="사하중도">'[1]DATA 입력란'!$D$31</definedName>
    <definedName name="사하중콘">'[1]DATA 입력란'!$D$26</definedName>
    <definedName name="설계단면력요약.SAP90Work">#N/A</definedName>
    <definedName name="ㅇㄹㅇㄹㅇ">#N/A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스콘">#N/A</definedName>
    <definedName name="저압케이블공">#N/A</definedName>
    <definedName name="전토압도">'[1]DATA 입력란'!$D$33</definedName>
    <definedName name="전토압콘">'[1]DATA 입력란'!$D$28</definedName>
    <definedName name="제목">'[1]DATA 입력란'!$C$1</definedName>
    <definedName name="조도등주종류">#N/A</definedName>
    <definedName name="조도케이블길이">#N/A</definedName>
    <definedName name="조수">#N/A</definedName>
    <definedName name="중기기사">#N/A</definedName>
    <definedName name="취소">#N/A</definedName>
    <definedName name="크레인가격">#N/A</definedName>
    <definedName name="토피고">'[1]DATA 입력란'!$D$6</definedName>
    <definedName name="ㅍ">[3]Sheet1!$A$68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장층_높이">'[1]DATA 입력란'!$D$7</definedName>
    <definedName name="폭">'[1]DATA 입력란'!$E$5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활하중">'[1]1. 설계조건 2.단면가정 3. 하중계산'!$G$73</definedName>
    <definedName name="활하중도">'[1]DATA 입력란'!$D$32</definedName>
    <definedName name="활하중콘">'[1]DATA 입력란'!$D$27</definedName>
    <definedName name="회사목록">[5]회사발주처현장대리인!$B:$B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">#N/A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</definedNames>
  <calcPr calcId="191029"/>
</workbook>
</file>

<file path=xl/calcChain.xml><?xml version="1.0" encoding="utf-8"?>
<calcChain xmlns="http://schemas.openxmlformats.org/spreadsheetml/2006/main">
  <c r="M33" i="1" l="1"/>
  <c r="J18" i="1" l="1"/>
  <c r="J17" i="1"/>
  <c r="J16" i="1"/>
  <c r="H13" i="1"/>
  <c r="G13" i="1"/>
  <c r="J11" i="1"/>
  <c r="G11" i="1"/>
  <c r="J10" i="1"/>
  <c r="G10" i="1"/>
  <c r="J9" i="1"/>
  <c r="G9" i="1"/>
  <c r="J8" i="1"/>
  <c r="G8" i="1"/>
  <c r="H26" i="1" l="1"/>
  <c r="L26" i="1" s="1"/>
  <c r="M26" i="1" s="1"/>
  <c r="J6" i="1"/>
  <c r="G6" i="1" l="1"/>
  <c r="J22" i="1"/>
  <c r="J21" i="1"/>
  <c r="F8" i="1"/>
  <c r="F11" i="1" s="1"/>
  <c r="F12" i="1" s="1"/>
  <c r="F13" i="1" s="1"/>
  <c r="F14" i="1" s="1"/>
  <c r="I7" i="1"/>
  <c r="I8" i="1" s="1"/>
  <c r="F7" i="1"/>
  <c r="F9" i="1" s="1"/>
  <c r="K2" i="1"/>
  <c r="J20" i="1" l="1"/>
  <c r="J12" i="1"/>
  <c r="J14" i="1"/>
  <c r="H9" i="1"/>
  <c r="H11" i="1"/>
  <c r="H7" i="1"/>
  <c r="H6" i="1"/>
  <c r="K6" i="1"/>
  <c r="F15" i="1"/>
  <c r="F16" i="1" s="1"/>
  <c r="F17" i="1"/>
  <c r="F18" i="1" s="1"/>
  <c r="F19" i="1" s="1"/>
  <c r="F20" i="1" s="1"/>
  <c r="F21" i="1" s="1"/>
  <c r="F22" i="1" s="1"/>
  <c r="I11" i="1"/>
  <c r="I12" i="1" s="1"/>
  <c r="I13" i="1" s="1"/>
  <c r="I14" i="1" s="1"/>
  <c r="I10" i="1"/>
  <c r="I9" i="1"/>
  <c r="F10" i="1"/>
  <c r="G20" i="1" l="1"/>
  <c r="H10" i="1"/>
  <c r="G14" i="1"/>
  <c r="H14" i="1" s="1"/>
  <c r="L7" i="1"/>
  <c r="M7" i="1" s="1"/>
  <c r="H8" i="1"/>
  <c r="G17" i="1"/>
  <c r="H17" i="1" s="1"/>
  <c r="G18" i="1"/>
  <c r="H18" i="1" s="1"/>
  <c r="J15" i="1"/>
  <c r="G15" i="1"/>
  <c r="G16" i="1" s="1"/>
  <c r="K8" i="1"/>
  <c r="G12" i="1"/>
  <c r="H12" i="1" s="1"/>
  <c r="H20" i="1"/>
  <c r="G19" i="1"/>
  <c r="H19" i="1" s="1"/>
  <c r="K12" i="1"/>
  <c r="K14" i="1"/>
  <c r="H22" i="1"/>
  <c r="F23" i="1"/>
  <c r="F24" i="1" s="1"/>
  <c r="I15" i="1"/>
  <c r="I16" i="1" s="1"/>
  <c r="I17" i="1"/>
  <c r="I18" i="1" s="1"/>
  <c r="I19" i="1" s="1"/>
  <c r="I20" i="1" s="1"/>
  <c r="I21" i="1" s="1"/>
  <c r="L6" i="1"/>
  <c r="J19" i="1"/>
  <c r="K10" i="1"/>
  <c r="L10" i="1" s="1"/>
  <c r="M10" i="1" s="1"/>
  <c r="K9" i="1"/>
  <c r="L9" i="1" s="1"/>
  <c r="M9" i="1" s="1"/>
  <c r="K11" i="1"/>
  <c r="L11" i="1" s="1"/>
  <c r="M11" i="1" s="1"/>
  <c r="L8" i="1" l="1"/>
  <c r="M8" i="1" s="1"/>
  <c r="K20" i="1"/>
  <c r="K17" i="1"/>
  <c r="L17" i="1" s="1"/>
  <c r="M17" i="1" s="1"/>
  <c r="K19" i="1"/>
  <c r="L19" i="1" s="1"/>
  <c r="M19" i="1" s="1"/>
  <c r="L12" i="1"/>
  <c r="M12" i="1" s="1"/>
  <c r="L20" i="1"/>
  <c r="M20" i="1" s="1"/>
  <c r="H15" i="1"/>
  <c r="H16" i="1"/>
  <c r="K15" i="1"/>
  <c r="K16" i="1"/>
  <c r="M6" i="1"/>
  <c r="F25" i="1"/>
  <c r="I22" i="1"/>
  <c r="K21" i="1"/>
  <c r="L21" i="1" s="1"/>
  <c r="M21" i="1" s="1"/>
  <c r="L14" i="1"/>
  <c r="M14" i="1" s="1"/>
  <c r="K13" i="1"/>
  <c r="J13" i="1"/>
  <c r="K18" i="1"/>
  <c r="L18" i="1" s="1"/>
  <c r="M18" i="1" s="1"/>
  <c r="M13" i="1" l="1"/>
  <c r="L13" i="1"/>
  <c r="L16" i="1"/>
  <c r="M16" i="1" s="1"/>
  <c r="H23" i="1"/>
  <c r="G23" i="1"/>
  <c r="G24" i="1" s="1"/>
  <c r="J23" i="1"/>
  <c r="L15" i="1"/>
  <c r="M15" i="1" s="1"/>
  <c r="F27" i="1"/>
  <c r="H25" i="1"/>
  <c r="I23" i="1"/>
  <c r="I24" i="1" s="1"/>
  <c r="K22" i="1"/>
  <c r="L22" i="1" s="1"/>
  <c r="M22" i="1" s="1"/>
  <c r="J24" i="1" l="1"/>
  <c r="J28" i="1" s="1"/>
  <c r="G28" i="1"/>
  <c r="H24" i="1"/>
  <c r="M23" i="1"/>
  <c r="L23" i="1"/>
  <c r="I25" i="1"/>
  <c r="F28" i="1"/>
  <c r="F29" i="1" s="1"/>
  <c r="H27" i="1"/>
  <c r="K23" i="1"/>
  <c r="J29" i="1" l="1"/>
  <c r="J30" i="1" s="1"/>
  <c r="G29" i="1"/>
  <c r="H29" i="1" s="1"/>
  <c r="H28" i="1"/>
  <c r="K24" i="1"/>
  <c r="L24" i="1" s="1"/>
  <c r="M24" i="1" s="1"/>
  <c r="F30" i="1"/>
  <c r="I27" i="1"/>
  <c r="K25" i="1"/>
  <c r="L25" i="1" s="1"/>
  <c r="M25" i="1" s="1"/>
  <c r="J31" i="1" l="1"/>
  <c r="J32" i="1" s="1"/>
  <c r="J33" i="1" s="1"/>
  <c r="G30" i="1"/>
  <c r="G31" i="1" s="1"/>
  <c r="I28" i="1"/>
  <c r="I29" i="1" s="1"/>
  <c r="K27" i="1"/>
  <c r="F31" i="1"/>
  <c r="H30" i="1" l="1"/>
  <c r="G32" i="1"/>
  <c r="G33" i="1" s="1"/>
  <c r="F32" i="1"/>
  <c r="H31" i="1"/>
  <c r="H32" i="1" s="1"/>
  <c r="I30" i="1"/>
  <c r="K29" i="1"/>
  <c r="L29" i="1" s="1"/>
  <c r="M29" i="1" s="1"/>
  <c r="L27" i="1"/>
  <c r="K28" i="1"/>
  <c r="L28" i="1" l="1"/>
  <c r="M27" i="1"/>
  <c r="M28" i="1" s="1"/>
  <c r="F33" i="1"/>
  <c r="I31" i="1"/>
  <c r="K30" i="1"/>
  <c r="L30" i="1" s="1"/>
  <c r="M30" i="1" s="1"/>
  <c r="H33" i="1" l="1"/>
  <c r="I32" i="1"/>
  <c r="I33" i="1" s="1"/>
  <c r="K31" i="1"/>
  <c r="K32" i="1" s="1"/>
  <c r="L31" i="1" l="1"/>
  <c r="K33" i="1"/>
  <c r="L33" i="1" s="1"/>
  <c r="M31" i="1" l="1"/>
  <c r="L32" i="1"/>
  <c r="M32" i="1" s="1"/>
</calcChain>
</file>

<file path=xl/sharedStrings.xml><?xml version="1.0" encoding="utf-8"?>
<sst xmlns="http://schemas.openxmlformats.org/spreadsheetml/2006/main" count="92" uniqueCount="89">
  <si>
    <t>구    분</t>
    <phoneticPr fontId="5" type="noConversion"/>
  </si>
  <si>
    <t>산출내역</t>
    <phoneticPr fontId="5" type="noConversion"/>
  </si>
  <si>
    <t>청소반장(1인)</t>
    <phoneticPr fontId="5" type="noConversion"/>
  </si>
  <si>
    <t>연도별금액</t>
    <phoneticPr fontId="5" type="noConversion"/>
  </si>
  <si>
    <t>인원</t>
    <phoneticPr fontId="5" type="noConversion"/>
  </si>
  <si>
    <t>1인단가</t>
    <phoneticPr fontId="5" type="noConversion"/>
  </si>
  <si>
    <t>금액</t>
    <phoneticPr fontId="5" type="noConversion"/>
  </si>
  <si>
    <t>인 건 비</t>
    <phoneticPr fontId="5" type="noConversion"/>
  </si>
  <si>
    <t>직접인건비</t>
    <phoneticPr fontId="5" type="noConversion"/>
  </si>
  <si>
    <t>기본급</t>
    <phoneticPr fontId="5" type="noConversion"/>
  </si>
  <si>
    <t xml:space="preserve"> 시중노임단가*209시간</t>
    <phoneticPr fontId="5" type="noConversion"/>
  </si>
  <si>
    <t>직무수당</t>
    <phoneticPr fontId="5" type="noConversion"/>
  </si>
  <si>
    <t>연장수당(토)</t>
    <phoneticPr fontId="5" type="noConversion"/>
  </si>
  <si>
    <t>특근수당(휴일)</t>
    <phoneticPr fontId="5" type="noConversion"/>
  </si>
  <si>
    <t>유급휴일수당</t>
    <phoneticPr fontId="5" type="noConversion"/>
  </si>
  <si>
    <t>노동절및법정공휴일근무</t>
    <phoneticPr fontId="5" type="noConversion"/>
  </si>
  <si>
    <t>연차수당</t>
    <phoneticPr fontId="5" type="noConversion"/>
  </si>
  <si>
    <t>1일 통상임금(통상임금/209*8)*15일÷12월</t>
    <phoneticPr fontId="5" type="noConversion"/>
  </si>
  <si>
    <t>퇴직충당금</t>
    <phoneticPr fontId="5" type="noConversion"/>
  </si>
  <si>
    <t>(기본급+제수당+연차수당)÷12월</t>
    <phoneticPr fontId="5" type="noConversion"/>
  </si>
  <si>
    <t>직접인건비 소계</t>
    <phoneticPr fontId="5" type="noConversion"/>
  </si>
  <si>
    <t>간접인건비</t>
    <phoneticPr fontId="5" type="noConversion"/>
  </si>
  <si>
    <t>국민연금</t>
    <phoneticPr fontId="5" type="noConversion"/>
  </si>
  <si>
    <t>건강보험료</t>
    <phoneticPr fontId="5" type="noConversion"/>
  </si>
  <si>
    <t>장기요양보험</t>
    <phoneticPr fontId="5" type="noConversion"/>
  </si>
  <si>
    <t>고용보험료</t>
    <phoneticPr fontId="5" type="noConversion"/>
  </si>
  <si>
    <t>산재보험료</t>
    <phoneticPr fontId="5" type="noConversion"/>
  </si>
  <si>
    <t>임금채권보험</t>
    <phoneticPr fontId="5" type="noConversion"/>
  </si>
  <si>
    <t>(기본급+제수당+연차수당)*0.06%</t>
    <phoneticPr fontId="5" type="noConversion"/>
  </si>
  <si>
    <t>석면피해분담금</t>
    <phoneticPr fontId="5" type="noConversion"/>
  </si>
  <si>
    <t>복리후생비</t>
    <phoneticPr fontId="5" type="noConversion"/>
  </si>
  <si>
    <t>피복비(동,하복 및 작업화)</t>
    <phoneticPr fontId="5" type="noConversion"/>
  </si>
  <si>
    <t>교통보조비</t>
    <phoneticPr fontId="5" type="noConversion"/>
  </si>
  <si>
    <t>50,000원/월</t>
    <phoneticPr fontId="5" type="noConversion"/>
  </si>
  <si>
    <t>간접인건비 소계</t>
    <phoneticPr fontId="5" type="noConversion"/>
  </si>
  <si>
    <t>경 비</t>
    <phoneticPr fontId="5" type="noConversion"/>
  </si>
  <si>
    <t>사업소세</t>
    <phoneticPr fontId="5" type="noConversion"/>
  </si>
  <si>
    <t xml:space="preserve"> 인건비의 0.5%/월</t>
    <phoneticPr fontId="5" type="noConversion"/>
  </si>
  <si>
    <t>교육비</t>
    <phoneticPr fontId="5" type="noConversion"/>
  </si>
  <si>
    <t>1인당 10,000원/월</t>
    <phoneticPr fontId="5" type="noConversion"/>
  </si>
  <si>
    <t>재료비</t>
    <phoneticPr fontId="5" type="noConversion"/>
  </si>
  <si>
    <t>경비 소계</t>
    <phoneticPr fontId="5" type="noConversion"/>
  </si>
  <si>
    <t>일반관리비</t>
    <phoneticPr fontId="5" type="noConversion"/>
  </si>
  <si>
    <t>기업이윤</t>
    <phoneticPr fontId="5" type="noConversion"/>
  </si>
  <si>
    <t>추정용역비(부가세미포함)</t>
    <phoneticPr fontId="5" type="noConversion"/>
  </si>
  <si>
    <t>인건비+경비+일반관리비+이윤</t>
    <phoneticPr fontId="5" type="noConversion"/>
  </si>
  <si>
    <t>부가세</t>
    <phoneticPr fontId="5" type="noConversion"/>
  </si>
  <si>
    <t>추정용역비*10%</t>
    <phoneticPr fontId="5" type="noConversion"/>
  </si>
  <si>
    <t>인건비+경비*5%</t>
    <phoneticPr fontId="5" type="noConversion"/>
  </si>
  <si>
    <t>(단위:원)</t>
    <phoneticPr fontId="4" type="noConversion"/>
  </si>
  <si>
    <t xml:space="preserve"> </t>
    <phoneticPr fontId="5" type="noConversion"/>
  </si>
  <si>
    <t>1. 추정금액 산출내역</t>
    <phoneticPr fontId="4" type="noConversion"/>
  </si>
  <si>
    <t>2. 투찰 시 유의사항</t>
    <phoneticPr fontId="4" type="noConversion"/>
  </si>
  <si>
    <t xml:space="preserve">  1) 본 산출내역서는 용역입찰 전 추정금액 자료로 사용합니다.</t>
    <phoneticPr fontId="4" type="noConversion"/>
  </si>
  <si>
    <t xml:space="preserve">  2) 계약 후 내역 산출 시 기본급은 월209시간 기준으로 작성하여야 하며, 당해 년도 최저임금 미만으로 책정할 수 없습니다.</t>
    <phoneticPr fontId="4" type="noConversion"/>
  </si>
  <si>
    <t xml:space="preserve">  3) 부가세를 제외한 계약총액 대비 인건비는 최저82%미만으로 책정할 수 없습니다.</t>
    <phoneticPr fontId="4" type="noConversion"/>
  </si>
  <si>
    <t xml:space="preserve">  5) 용역일반조건제27조의3에 의거 4대보험(국민연금, 건강보험, 노인장기요양보험)에 대해서는 실제 납부한 근거 자료를 토대로 정산 후 용역비를 지급합니다. -정산방법 추후협의</t>
    <phoneticPr fontId="4" type="noConversion"/>
  </si>
  <si>
    <t>기준소득월액(기본급+제수당+직무수당)*4.5%</t>
    <phoneticPr fontId="5" type="noConversion"/>
  </si>
  <si>
    <t>추정 총액</t>
    <phoneticPr fontId="5" type="noConversion"/>
  </si>
  <si>
    <t>청소원(4인)</t>
    <phoneticPr fontId="5" type="noConversion"/>
  </si>
  <si>
    <t>월 금액(5인)</t>
    <phoneticPr fontId="5" type="noConversion"/>
  </si>
  <si>
    <t>(기본급+제수당+연차수당)*3.545%</t>
    <phoneticPr fontId="5" type="noConversion"/>
  </si>
  <si>
    <t>2025년도 거창적십자병원 청소용역 추정금액 산출내역서</t>
    <phoneticPr fontId="5" type="noConversion"/>
  </si>
  <si>
    <t>25년도 최저임금</t>
    <phoneticPr fontId="5" type="noConversion"/>
  </si>
  <si>
    <t>* 2024 하반기 단순노무종사원 노임단가 :</t>
    <phoneticPr fontId="4" type="noConversion"/>
  </si>
  <si>
    <t>(기본급+제수당+연차수당)*1.03%</t>
    <phoneticPr fontId="5" type="noConversion"/>
  </si>
  <si>
    <t>(기본급+제수당+연차수당)*1.75%</t>
    <phoneticPr fontId="5" type="noConversion"/>
  </si>
  <si>
    <t>(건강보험료)*12.95%</t>
    <phoneticPr fontId="5" type="noConversion"/>
  </si>
  <si>
    <t>종량제봉투(최대 300매(75L) 기준)</t>
    <phoneticPr fontId="4" type="noConversion"/>
  </si>
  <si>
    <t>인건비+경비+일반관리비*4%</t>
    <phoneticPr fontId="5" type="noConversion"/>
  </si>
  <si>
    <t xml:space="preserve">  4) 2024년 단순노무종사원 노임단가 기준으로 작성 되었으며, 2025년도 사회보험 인상율에 따라 가감될 수 있습니다.</t>
    <phoneticPr fontId="4" type="noConversion"/>
  </si>
  <si>
    <t>연차수당: (일급x15)/12개월</t>
    <phoneticPr fontId="4" type="noConversion"/>
  </si>
  <si>
    <t>제수당:연장수당+연차수당+야간근로수당등</t>
    <phoneticPr fontId="4" type="noConversion"/>
  </si>
  <si>
    <t>기타 청소용품비</t>
    <phoneticPr fontId="5" type="noConversion"/>
  </si>
  <si>
    <t>(통상임금*1.5*5시간*4.34주*3인)/5인</t>
    <phoneticPr fontId="5" type="noConversion"/>
  </si>
  <si>
    <t>(통상임금*1.5*5시간*4.34주*2인)/5인</t>
    <phoneticPr fontId="5" type="noConversion"/>
  </si>
  <si>
    <t>반장 100,000원</t>
    <phoneticPr fontId="5" type="noConversion"/>
  </si>
  <si>
    <t>월평균 4.34주 토요일 근무</t>
    <phoneticPr fontId="4" type="noConversion"/>
  </si>
  <si>
    <t>월평균 4.34주 일요일 근무</t>
    <phoneticPr fontId="4" type="noConversion"/>
  </si>
  <si>
    <t>일급*1.5*15/12</t>
    <phoneticPr fontId="4" type="noConversion"/>
  </si>
  <si>
    <t>지방세법 제84조3: 종업원 급여총액의 1천분의 5를 사업소세로 한다.</t>
    <phoneticPr fontId="4" type="noConversion"/>
  </si>
  <si>
    <t>월 300개 75L 종량제 봉투 구입</t>
    <phoneticPr fontId="4" type="noConversion"/>
  </si>
  <si>
    <t>(기본급+제수당+연차수당)*0.006%</t>
    <phoneticPr fontId="5" type="noConversion"/>
  </si>
  <si>
    <t>1인당 50,000원*2벌(동, 하계 각 1벌), 20,000원*5족</t>
    <phoneticPr fontId="5" type="noConversion"/>
  </si>
  <si>
    <t>평균임금의 1/12에 해당하는 금액으로 산정</t>
    <phoneticPr fontId="4" type="noConversion"/>
  </si>
  <si>
    <t>1. 임금채권부담금: 임금채권보장보험법 제9조
2. 석면피해구제분담듬: 석면피해구제법 제 31조</t>
    <phoneticPr fontId="4" type="noConversion"/>
  </si>
  <si>
    <t>근로기준법 제55조에 의하여 월 26일 209시간 기준으로 작성</t>
    <phoneticPr fontId="4" type="noConversion"/>
  </si>
  <si>
    <t>통상임금: 시급+직책수당+교통비
1일 통상임금: 시급+직책수당+교통비/209시간*8시간</t>
    <phoneticPr fontId="4" type="noConversion"/>
  </si>
  <si>
    <t xml:space="preserve">락스, 거품세제, 빗자루, 대걸레빨이 등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</si>
</sst>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0.00000%"/>
    <numFmt numFmtId="178" formatCode="_-* #,##0.000000_-;\-* #,##0.000000_-;_-* &quot;-&quot;_-;_-@_-"/>
    <numFmt numFmtId="179" formatCode="_-* #,##0.0_-;\-* #,##0.0_-;_-* &quot;-&quot;?_-;_-@_-"/>
    <numFmt numFmtId="180" formatCode="\ "/>
    <numFmt numFmtId="18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3" formatCode="_ * #,##0_ ;_ * \-#,##0_ ;_ * &quot;-&quot;_ ;_ @_ "/>
    <numFmt numFmtId="184" formatCode="#,##0;&quot;-&quot;#,##0"/>
    <numFmt numFmtId="185" formatCode="_-* #,##0_-;\-* #,##0_-;_-* &quot;-&quot;??_-;_-@_-"/>
    <numFmt numFmtId="186" formatCode="_ * #,##0.00_ ;_ * \-#,##0.00_ ;_ * &quot;-&quot;??_ ;_ @_ "/>
    <numFmt numFmtId="187" formatCode="_ &quot;₩&quot;* #,##0.00_ ;_ &quot;₩&quot;* &quot;₩&quot;&quot;₩&quot;&quot;₩&quot;&quot;₩&quot;\-#,##0.00_ ;_ &quot;₩&quot;* &quot;-&quot;??_ ;_ @_ "/>
    <numFmt numFmtId="188" formatCode="&quot;₩&quot;#,##0.00;&quot;₩&quot;&quot;₩&quot;\-#,##0.00"/>
    <numFmt numFmtId="189" formatCode="_ * #,##0.00_ ;_ * &quot;₩&quot;\-#,##0.00_ ;_ * &quot;-&quot;??_ ;_ @_ "/>
    <numFmt numFmtId="190" formatCode="_-* #,##0.0_-;\-* #,##0.0_-;_-* &quot;-&quot;??_-;_-@_-"/>
    <numFmt numFmtId="191" formatCode="m\o\n\th\ d\,\ yyyy"/>
    <numFmt numFmtId="192" formatCode="#.00"/>
    <numFmt numFmtId="193" formatCode="#."/>
    <numFmt numFmtId="194" formatCode="General_)"/>
    <numFmt numFmtId="195" formatCode="_-&quot;₩&quot;* #,##0_-;\!\-&quot;₩&quot;* #,##0_-;_-&quot;₩&quot;* &quot;-&quot;_-;_-@_-"/>
    <numFmt numFmtId="196" formatCode="_-* #,##0_-;\!\-* #,##0_-;_-* &quot;-&quot;_-;_-@_-"/>
    <numFmt numFmtId="197" formatCode="&quot;₩&quot;#,##0.00;[Red]\!\-&quot;₩&quot;#,##0.00"/>
    <numFmt numFmtId="198" formatCode="&quot;US$&quot;#,##0.00_);[Red]\(&quot;US$&quot;#,##0.00\)"/>
    <numFmt numFmtId="199" formatCode="0.0_)"/>
    <numFmt numFmtId="200" formatCode="#,##0_ "/>
    <numFmt numFmtId="201" formatCode="#,##0;[Red]&quot;-&quot;#,##0"/>
    <numFmt numFmtId="202" formatCode="0.0"/>
    <numFmt numFmtId="203" formatCode="0.000"/>
    <numFmt numFmtId="204" formatCode="0_ "/>
    <numFmt numFmtId="205" formatCode="#,##0.0"/>
    <numFmt numFmtId="206" formatCode="&quot;₩&quot;\!\$#,##0_);&quot;₩&quot;\!\(&quot;₩&quot;\!\$#,##0&quot;₩&quot;\!\)"/>
    <numFmt numFmtId="207" formatCode="&quot;₩&quot;#,##0;&quot;₩&quot;\-#,##0"/>
    <numFmt numFmtId="208" formatCode="0.0%"/>
  </numFmts>
  <fonts count="9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6"/>
      <name val="굴림"/>
      <family val="3"/>
      <charset val="129"/>
    </font>
    <font>
      <u/>
      <sz val="9"/>
      <name val="굴림"/>
      <family val="3"/>
      <charset val="129"/>
    </font>
    <font>
      <u/>
      <sz val="11"/>
      <name val="굴림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10"/>
      <color theme="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16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Times New Roman"/>
      <family val="1"/>
    </font>
    <font>
      <sz val="9"/>
      <name val="새굴림"/>
      <family val="1"/>
      <charset val="129"/>
    </font>
    <font>
      <sz val="11"/>
      <name val="바탕체"/>
      <family val="1"/>
      <charset val="129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</font>
    <font>
      <sz val="12"/>
      <name val="¹ÙÅÁÃ¼"/>
      <family val="1"/>
      <charset val="129"/>
    </font>
    <font>
      <sz val="12"/>
      <name val="Arial"/>
      <family val="2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굴림체"/>
      <family val="3"/>
      <charset val="129"/>
    </font>
    <font>
      <sz val="10"/>
      <name val="Times New Roman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0"/>
      <name val="돋움체"/>
      <family val="3"/>
      <charset val="129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sz val="11"/>
      <color indexed="20"/>
      <name val="맑은 고딕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10"/>
      <name val="돋움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2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5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80" fontId="22" fillId="0" borderId="0" applyFill="0" applyBorder="0" applyProtection="0"/>
    <xf numFmtId="3" fontId="23" fillId="0" borderId="2"/>
    <xf numFmtId="24" fontId="24" fillId="0" borderId="0" applyFont="0" applyFill="0" applyBorder="0" applyAlignment="0" applyProtection="0"/>
    <xf numFmtId="181" fontId="24" fillId="0" borderId="0" applyNumberFormat="0" applyFont="0" applyFill="0" applyBorder="0" applyAlignment="0" applyProtection="0"/>
    <xf numFmtId="182" fontId="24" fillId="0" borderId="0" applyNumberFormat="0" applyFont="0" applyFill="0" applyBorder="0" applyAlignment="0" applyProtection="0"/>
    <xf numFmtId="181" fontId="24" fillId="0" borderId="0" applyNumberFormat="0" applyFont="0" applyFill="0" applyBorder="0" applyAlignment="0" applyProtection="0"/>
    <xf numFmtId="182" fontId="24" fillId="0" borderId="0" applyNumberFormat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7" fillId="0" borderId="0">
      <protection locked="0"/>
    </xf>
    <xf numFmtId="0" fontId="27" fillId="0" borderId="0">
      <protection locked="0"/>
    </xf>
    <xf numFmtId="183" fontId="28" fillId="0" borderId="2">
      <alignment vertical="center"/>
    </xf>
    <xf numFmtId="3" fontId="23" fillId="0" borderId="2"/>
    <xf numFmtId="3" fontId="23" fillId="0" borderId="2"/>
    <xf numFmtId="184" fontId="22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185" fontId="30" fillId="0" borderId="14">
      <alignment horizontal="center"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42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3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7" fillId="0" borderId="0">
      <protection locked="0"/>
    </xf>
    <xf numFmtId="0" fontId="24" fillId="0" borderId="0"/>
    <xf numFmtId="0" fontId="36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7" fillId="0" borderId="0">
      <protection locked="0"/>
    </xf>
    <xf numFmtId="0" fontId="37" fillId="0" borderId="0"/>
    <xf numFmtId="0" fontId="38" fillId="0" borderId="0"/>
    <xf numFmtId="0" fontId="39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0" fontId="25" fillId="0" borderId="0"/>
    <xf numFmtId="0" fontId="2" fillId="0" borderId="0" applyFill="0" applyBorder="0" applyAlignment="0"/>
    <xf numFmtId="0" fontId="41" fillId="0" borderId="0"/>
    <xf numFmtId="4" fontId="42" fillId="0" borderId="0">
      <protection locked="0"/>
    </xf>
    <xf numFmtId="41" fontId="40" fillId="0" borderId="0" applyFont="0" applyFill="0" applyBorder="0" applyAlignment="0" applyProtection="0"/>
    <xf numFmtId="0" fontId="2" fillId="0" borderId="0"/>
    <xf numFmtId="186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>
      <protection locked="0"/>
    </xf>
    <xf numFmtId="0" fontId="40" fillId="0" borderId="0" applyFont="0" applyFill="0" applyBorder="0" applyAlignment="0" applyProtection="0"/>
    <xf numFmtId="187" fontId="2" fillId="0" borderId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/>
    <xf numFmtId="191" fontId="42" fillId="0" borderId="0">
      <protection locked="0"/>
    </xf>
    <xf numFmtId="0" fontId="44" fillId="0" borderId="0"/>
    <xf numFmtId="0" fontId="42" fillId="0" borderId="0">
      <protection locked="0"/>
    </xf>
    <xf numFmtId="0" fontId="42" fillId="0" borderId="0">
      <protection locked="0"/>
    </xf>
    <xf numFmtId="0" fontId="45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5" fillId="0" borderId="0">
      <protection locked="0"/>
    </xf>
    <xf numFmtId="192" fontId="42" fillId="0" borderId="0">
      <protection locked="0"/>
    </xf>
    <xf numFmtId="38" fontId="46" fillId="17" borderId="0" applyNumberFormat="0" applyBorder="0" applyAlignment="0" applyProtection="0"/>
    <xf numFmtId="0" fontId="47" fillId="0" borderId="0">
      <alignment horizontal="left"/>
    </xf>
    <xf numFmtId="0" fontId="48" fillId="0" borderId="15" applyNumberFormat="0" applyAlignment="0" applyProtection="0">
      <alignment horizontal="left" vertical="center"/>
    </xf>
    <xf numFmtId="0" fontId="48" fillId="0" borderId="7">
      <alignment horizontal="left" vertical="center"/>
    </xf>
    <xf numFmtId="0" fontId="49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93" fontId="50" fillId="0" borderId="0">
      <protection locked="0"/>
    </xf>
    <xf numFmtId="193" fontId="50" fillId="0" borderId="0">
      <protection locked="0"/>
    </xf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10" fontId="46" fillId="18" borderId="2" applyNumberFormat="0" applyBorder="0" applyAlignment="0" applyProtection="0"/>
    <xf numFmtId="194" fontId="53" fillId="0" borderId="0">
      <alignment horizontal="left"/>
    </xf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0" fontId="54" fillId="0" borderId="16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37" fontId="55" fillId="0" borderId="0"/>
    <xf numFmtId="0" fontId="25" fillId="0" borderId="0" applyNumberFormat="0" applyFill="0" applyBorder="0" applyAlignment="0" applyProtection="0"/>
    <xf numFmtId="197" fontId="2" fillId="0" borderId="0"/>
    <xf numFmtId="0" fontId="22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2" fillId="0" borderId="0">
      <protection locked="0"/>
    </xf>
    <xf numFmtId="10" fontId="25" fillId="0" borderId="0" applyFont="0" applyFill="0" applyBorder="0" applyAlignment="0" applyProtection="0"/>
    <xf numFmtId="198" fontId="56" fillId="0" borderId="0">
      <protection locked="0"/>
    </xf>
    <xf numFmtId="0" fontId="54" fillId="0" borderId="0"/>
    <xf numFmtId="199" fontId="57" fillId="0" borderId="0">
      <alignment horizontal="center"/>
    </xf>
    <xf numFmtId="0" fontId="58" fillId="17" borderId="0">
      <alignment horizontal="centerContinuous"/>
    </xf>
    <xf numFmtId="0" fontId="59" fillId="0" borderId="0" applyFill="0" applyBorder="0" applyProtection="0">
      <alignment horizontal="centerContinuous" vertical="center"/>
    </xf>
    <xf numFmtId="0" fontId="60" fillId="19" borderId="0" applyFill="0" applyBorder="0" applyProtection="0">
      <alignment horizontal="center" vertical="center"/>
    </xf>
    <xf numFmtId="193" fontId="42" fillId="0" borderId="17">
      <protection locked="0"/>
    </xf>
    <xf numFmtId="0" fontId="61" fillId="0" borderId="18">
      <alignment horizontal="left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9" applyNumberFormat="0" applyAlignment="0" applyProtection="0">
      <alignment vertical="center"/>
    </xf>
    <xf numFmtId="2" fontId="64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14">
      <alignment horizontal="center" vertical="center"/>
    </xf>
    <xf numFmtId="0" fontId="68" fillId="4" borderId="0" applyNumberFormat="0" applyBorder="0" applyAlignment="0" applyProtection="0">
      <alignment vertical="center"/>
    </xf>
    <xf numFmtId="0" fontId="64" fillId="0" borderId="0" applyFont="0" applyFill="0" applyBorder="0" applyAlignment="0" applyProtection="0"/>
    <xf numFmtId="3" fontId="24" fillId="0" borderId="20">
      <alignment horizontal="center"/>
    </xf>
    <xf numFmtId="0" fontId="64" fillId="0" borderId="0" applyFont="0" applyFill="0" applyBorder="0" applyAlignment="0" applyProtection="0"/>
    <xf numFmtId="0" fontId="69" fillId="0" borderId="0" applyNumberFormat="0" applyFill="0" applyBorder="0" applyAlignment="0" applyProtection="0">
      <alignment vertical="top"/>
      <protection locked="0"/>
    </xf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183" fontId="43" fillId="0" borderId="21">
      <alignment vertical="center"/>
    </xf>
    <xf numFmtId="0" fontId="21" fillId="25" borderId="22" applyNumberFormat="0" applyFont="0" applyAlignment="0" applyProtection="0">
      <alignment vertical="center"/>
    </xf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27" fillId="0" borderId="0">
      <protection locked="0"/>
    </xf>
    <xf numFmtId="9" fontId="71" fillId="19" borderId="0" applyFill="0" applyBorder="0" applyProtection="0">
      <alignment horizontal="right"/>
    </xf>
    <xf numFmtId="10" fontId="71" fillId="0" borderId="0" applyFill="0" applyBorder="0" applyProtection="0">
      <alignment horizontal="right"/>
    </xf>
    <xf numFmtId="9" fontId="30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/>
    <xf numFmtId="0" fontId="74" fillId="0" borderId="0" applyNumberFormat="0" applyFont="0" applyFill="0" applyBorder="0" applyProtection="0">
      <alignment horizontal="centerContinuous" vertical="center"/>
    </xf>
    <xf numFmtId="200" fontId="75" fillId="0" borderId="14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7" borderId="23" applyNumberFormat="0" applyAlignment="0" applyProtection="0">
      <alignment vertical="center"/>
    </xf>
    <xf numFmtId="0" fontId="78" fillId="0" borderId="2" applyFont="0" applyFill="0" applyBorder="0" applyAlignment="0" applyProtection="0">
      <alignment horizontal="centerContinuous" vertical="center"/>
    </xf>
    <xf numFmtId="201" fontId="79" fillId="0" borderId="0">
      <alignment vertical="center"/>
    </xf>
    <xf numFmtId="202" fontId="80" fillId="0" borderId="0" applyFont="0" applyFill="0" applyBorder="0" applyAlignment="0" applyProtection="0">
      <alignment horizontal="centerContinuous" vertical="center"/>
    </xf>
    <xf numFmtId="203" fontId="8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5" fillId="0" borderId="0"/>
    <xf numFmtId="0" fontId="81" fillId="0" borderId="24"/>
    <xf numFmtId="0" fontId="82" fillId="0" borderId="25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184" fontId="84" fillId="0" borderId="0" applyFont="0" applyFill="0" applyBorder="0" applyAlignment="0" applyProtection="0"/>
    <xf numFmtId="204" fontId="60" fillId="0" borderId="0" applyFont="0" applyFill="0" applyBorder="0" applyAlignment="0" applyProtection="0"/>
    <xf numFmtId="204" fontId="60" fillId="0" borderId="0" applyFont="0" applyFill="0" applyBorder="0" applyAlignment="0" applyProtection="0"/>
    <xf numFmtId="184" fontId="84" fillId="0" borderId="0" applyFont="0" applyFill="0" applyBorder="0" applyAlignment="0" applyProtection="0"/>
    <xf numFmtId="204" fontId="60" fillId="0" borderId="0" applyFont="0" applyFill="0" applyBorder="0" applyAlignment="0" applyProtection="0"/>
    <xf numFmtId="0" fontId="74" fillId="0" borderId="0" applyNumberFormat="0" applyFont="0" applyFill="0" applyBorder="0" applyProtection="0">
      <alignment vertical="center"/>
    </xf>
    <xf numFmtId="0" fontId="85" fillId="8" borderId="19" applyNumberFormat="0" applyAlignment="0" applyProtection="0">
      <alignment vertical="center"/>
    </xf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0" fontId="86" fillId="0" borderId="27" applyNumberFormat="0" applyFill="0" applyAlignment="0" applyProtection="0">
      <alignment vertical="center"/>
    </xf>
    <xf numFmtId="0" fontId="87" fillId="0" borderId="28" applyNumberFormat="0" applyFill="0" applyAlignment="0" applyProtection="0">
      <alignment vertical="center"/>
    </xf>
    <xf numFmtId="0" fontId="88" fillId="0" borderId="29" applyNumberFormat="0" applyFill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22" fillId="0" borderId="0"/>
    <xf numFmtId="0" fontId="91" fillId="24" borderId="30" applyNumberFormat="0" applyAlignment="0" applyProtection="0">
      <alignment vertical="center"/>
    </xf>
    <xf numFmtId="0" fontId="43" fillId="0" borderId="21">
      <alignment horizontal="center" vertical="center"/>
    </xf>
    <xf numFmtId="41" fontId="2" fillId="0" borderId="0" applyFont="0" applyFill="0" applyBorder="0" applyAlignment="0" applyProtection="0"/>
    <xf numFmtId="205" fontId="22" fillId="19" borderId="0" applyFill="0" applyBorder="0" applyProtection="0">
      <alignment horizontal="right"/>
    </xf>
    <xf numFmtId="0" fontId="2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5" fillId="0" borderId="0"/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2" fillId="0" borderId="14">
      <alignment vertical="center" wrapText="1"/>
    </xf>
    <xf numFmtId="0" fontId="64" fillId="0" borderId="31" applyNumberFormat="0" applyFont="0" applyFill="0" applyAlignment="0" applyProtection="0"/>
    <xf numFmtId="206" fontId="2" fillId="0" borderId="0" applyFont="0" applyFill="0" applyBorder="0" applyAlignment="0" applyProtection="0"/>
    <xf numFmtId="207" fontId="64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1" fontId="6" fillId="0" borderId="0" xfId="4" applyFont="1">
      <alignment vertical="center"/>
    </xf>
    <xf numFmtId="0" fontId="6" fillId="0" borderId="0" xfId="3" applyFont="1">
      <alignment vertical="center"/>
    </xf>
    <xf numFmtId="0" fontId="7" fillId="0" borderId="0" xfId="3" applyFont="1">
      <alignment vertical="center"/>
    </xf>
    <xf numFmtId="41" fontId="9" fillId="0" borderId="0" xfId="1" applyFont="1" applyAlignment="1">
      <alignment horizontal="center" vertical="center"/>
    </xf>
    <xf numFmtId="41" fontId="9" fillId="0" borderId="0" xfId="3" applyNumberFormat="1" applyFont="1" applyAlignment="1">
      <alignment horizontal="center" vertical="center"/>
    </xf>
    <xf numFmtId="176" fontId="6" fillId="0" borderId="0" xfId="4" applyNumberFormat="1" applyFont="1" applyFill="1" applyAlignment="1">
      <alignment horizontal="center" vertical="center"/>
    </xf>
    <xf numFmtId="0" fontId="11" fillId="0" borderId="0" xfId="3" applyFont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41" fontId="6" fillId="0" borderId="1" xfId="4" applyFont="1" applyBorder="1" applyAlignment="1">
      <alignment vertical="center"/>
    </xf>
    <xf numFmtId="41" fontId="12" fillId="0" borderId="1" xfId="4" applyFont="1" applyBorder="1" applyAlignment="1">
      <alignment vertical="center"/>
    </xf>
    <xf numFmtId="41" fontId="12" fillId="0" borderId="1" xfId="4" applyFont="1" applyBorder="1" applyAlignment="1">
      <alignment horizontal="center" vertical="center"/>
    </xf>
    <xf numFmtId="41" fontId="6" fillId="0" borderId="0" xfId="4" applyFont="1" applyBorder="1">
      <alignment vertical="center"/>
    </xf>
    <xf numFmtId="0" fontId="13" fillId="2" borderId="2" xfId="4" applyNumberFormat="1" applyFont="1" applyFill="1" applyBorder="1" applyAlignment="1">
      <alignment horizontal="center" vertical="center"/>
    </xf>
    <xf numFmtId="41" fontId="13" fillId="2" borderId="2" xfId="4" applyFont="1" applyFill="1" applyBorder="1" applyAlignment="1">
      <alignment horizontal="center" vertical="center"/>
    </xf>
    <xf numFmtId="177" fontId="6" fillId="0" borderId="0" xfId="5" applyNumberFormat="1" applyFont="1" applyBorder="1">
      <alignment vertical="center"/>
    </xf>
    <xf numFmtId="0" fontId="14" fillId="0" borderId="2" xfId="3" applyFont="1" applyFill="1" applyBorder="1" applyAlignment="1">
      <alignment horizontal="center" vertical="center" wrapText="1" shrinkToFit="1"/>
    </xf>
    <xf numFmtId="38" fontId="14" fillId="0" borderId="2" xfId="4" applyNumberFormat="1" applyFont="1" applyFill="1" applyBorder="1" applyAlignment="1">
      <alignment horizontal="center" vertical="center" shrinkToFit="1"/>
    </xf>
    <xf numFmtId="38" fontId="14" fillId="0" borderId="2" xfId="4" applyNumberFormat="1" applyFont="1" applyFill="1" applyBorder="1" applyAlignment="1">
      <alignment horizontal="right" vertical="center" wrapText="1" shrinkToFit="1"/>
    </xf>
    <xf numFmtId="38" fontId="14" fillId="0" borderId="2" xfId="4" applyNumberFormat="1" applyFont="1" applyFill="1" applyBorder="1" applyAlignment="1">
      <alignment horizontal="right" vertical="center" shrinkToFit="1"/>
    </xf>
    <xf numFmtId="41" fontId="6" fillId="0" borderId="0" xfId="4" applyFont="1" applyFill="1" applyBorder="1">
      <alignment vertical="center"/>
    </xf>
    <xf numFmtId="0" fontId="6" fillId="0" borderId="0" xfId="3" applyFont="1" applyFill="1" applyBorder="1">
      <alignment vertical="center"/>
    </xf>
    <xf numFmtId="0" fontId="7" fillId="0" borderId="0" xfId="3" applyFont="1" applyFill="1" applyBorder="1">
      <alignment vertical="center"/>
    </xf>
    <xf numFmtId="41" fontId="6" fillId="0" borderId="0" xfId="3" applyNumberFormat="1" applyFont="1" applyFill="1" applyBorder="1">
      <alignment vertical="center"/>
    </xf>
    <xf numFmtId="43" fontId="7" fillId="0" borderId="0" xfId="3" applyNumberFormat="1" applyFont="1" applyFill="1" applyBorder="1">
      <alignment vertical="center"/>
    </xf>
    <xf numFmtId="0" fontId="14" fillId="0" borderId="2" xfId="3" applyFont="1" applyFill="1" applyBorder="1" applyAlignment="1">
      <alignment horizontal="center" vertical="center" shrinkToFit="1"/>
    </xf>
    <xf numFmtId="41" fontId="15" fillId="0" borderId="0" xfId="4" applyFont="1">
      <alignment vertical="center"/>
    </xf>
    <xf numFmtId="38" fontId="13" fillId="2" borderId="2" xfId="4" applyNumberFormat="1" applyFont="1" applyFill="1" applyBorder="1" applyAlignment="1">
      <alignment horizontal="center" vertical="center" shrinkToFit="1"/>
    </xf>
    <xf numFmtId="38" fontId="13" fillId="2" borderId="2" xfId="4" applyNumberFormat="1" applyFont="1" applyFill="1" applyBorder="1" applyAlignment="1">
      <alignment horizontal="right" vertical="center" shrinkToFit="1"/>
    </xf>
    <xf numFmtId="43" fontId="6" fillId="0" borderId="0" xfId="3" applyNumberFormat="1" applyFont="1" applyFill="1" applyBorder="1">
      <alignment vertical="center"/>
    </xf>
    <xf numFmtId="43" fontId="11" fillId="0" borderId="0" xfId="3" applyNumberFormat="1" applyFont="1" applyFill="1" applyBorder="1">
      <alignment vertical="center"/>
    </xf>
    <xf numFmtId="0" fontId="11" fillId="0" borderId="0" xfId="3" applyFont="1" applyFill="1" applyBorder="1">
      <alignment vertical="center"/>
    </xf>
    <xf numFmtId="0" fontId="16" fillId="0" borderId="0" xfId="3" applyFont="1" applyFill="1" applyBorder="1">
      <alignment vertical="center"/>
    </xf>
    <xf numFmtId="0" fontId="16" fillId="0" borderId="0" xfId="3" applyFont="1">
      <alignment vertical="center"/>
    </xf>
    <xf numFmtId="38" fontId="17" fillId="0" borderId="2" xfId="4" applyNumberFormat="1" applyFont="1" applyFill="1" applyBorder="1" applyAlignment="1">
      <alignment horizontal="center" vertical="center" shrinkToFit="1"/>
    </xf>
    <xf numFmtId="38" fontId="17" fillId="0" borderId="2" xfId="4" applyNumberFormat="1" applyFont="1" applyFill="1" applyBorder="1" applyAlignment="1">
      <alignment horizontal="right" vertical="center" shrinkToFit="1"/>
    </xf>
    <xf numFmtId="0" fontId="17" fillId="0" borderId="2" xfId="3" applyFont="1" applyFill="1" applyBorder="1" applyAlignment="1">
      <alignment horizontal="center" vertical="center" shrinkToFit="1"/>
    </xf>
    <xf numFmtId="41" fontId="6" fillId="0" borderId="0" xfId="4" quotePrefix="1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41" fontId="18" fillId="0" borderId="0" xfId="4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/>
    </xf>
    <xf numFmtId="41" fontId="7" fillId="0" borderId="0" xfId="4" applyFont="1" applyFill="1" applyBorder="1">
      <alignment vertical="center"/>
    </xf>
    <xf numFmtId="0" fontId="20" fillId="0" borderId="0" xfId="3" applyFont="1" applyFill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6" fillId="0" borderId="0" xfId="3" applyFont="1" applyBorder="1">
      <alignment vertical="center"/>
    </xf>
    <xf numFmtId="41" fontId="19" fillId="0" borderId="0" xfId="4" applyFont="1" applyBorder="1" applyAlignment="1">
      <alignment horizontal="center" vertical="center"/>
    </xf>
    <xf numFmtId="0" fontId="20" fillId="0" borderId="0" xfId="3" applyFont="1" applyBorder="1" applyAlignment="1">
      <alignment horizontal="center" vertical="center"/>
    </xf>
    <xf numFmtId="41" fontId="11" fillId="0" borderId="0" xfId="4" applyFont="1" applyAlignment="1">
      <alignment horizontal="center" vertical="center"/>
    </xf>
    <xf numFmtId="9" fontId="14" fillId="0" borderId="2" xfId="3" applyNumberFormat="1" applyFont="1" applyFill="1" applyBorder="1" applyAlignment="1">
      <alignment horizontal="center" vertical="center" shrinkToFit="1"/>
    </xf>
    <xf numFmtId="38" fontId="13" fillId="0" borderId="2" xfId="4" applyNumberFormat="1" applyFont="1" applyFill="1" applyBorder="1" applyAlignment="1">
      <alignment horizontal="center" vertical="center" shrinkToFit="1"/>
    </xf>
    <xf numFmtId="38" fontId="13" fillId="0" borderId="2" xfId="4" applyNumberFormat="1" applyFont="1" applyFill="1" applyBorder="1" applyAlignment="1">
      <alignment vertical="center" shrinkToFit="1"/>
    </xf>
    <xf numFmtId="41" fontId="15" fillId="0" borderId="0" xfId="4" applyFont="1" applyAlignment="1">
      <alignment horizontal="center" vertical="center"/>
    </xf>
    <xf numFmtId="0" fontId="21" fillId="0" borderId="0" xfId="3" applyFont="1" applyAlignment="1">
      <alignment horizontal="center" vertical="center"/>
    </xf>
    <xf numFmtId="41" fontId="18" fillId="0" borderId="0" xfId="4" applyFont="1" applyBorder="1" applyAlignment="1">
      <alignment horizontal="center" vertical="center"/>
    </xf>
    <xf numFmtId="179" fontId="21" fillId="0" borderId="0" xfId="3" applyNumberFormat="1" applyFont="1" applyAlignment="1">
      <alignment horizontal="center" vertical="center"/>
    </xf>
    <xf numFmtId="41" fontId="15" fillId="0" borderId="0" xfId="4" applyFont="1" applyBorder="1" applyAlignment="1">
      <alignment horizontal="center" vertical="center"/>
    </xf>
    <xf numFmtId="177" fontId="21" fillId="0" borderId="0" xfId="3" applyNumberFormat="1" applyFont="1" applyAlignment="1">
      <alignment horizontal="center" vertical="center"/>
    </xf>
    <xf numFmtId="38" fontId="13" fillId="2" borderId="2" xfId="4" applyNumberFormat="1" applyFont="1" applyFill="1" applyBorder="1" applyAlignment="1">
      <alignment vertical="center" shrinkToFit="1"/>
    </xf>
    <xf numFmtId="41" fontId="21" fillId="0" borderId="0" xfId="3" applyNumberFormat="1" applyFont="1" applyAlignment="1">
      <alignment horizontal="center" vertical="center"/>
    </xf>
    <xf numFmtId="0" fontId="21" fillId="0" borderId="0" xfId="3" applyFont="1" applyAlignment="1">
      <alignment horizontal="center" vertical="center" shrinkToFit="1"/>
    </xf>
    <xf numFmtId="0" fontId="21" fillId="0" borderId="0" xfId="4" applyNumberFormat="1" applyFont="1" applyAlignment="1">
      <alignment horizontal="center" vertical="center"/>
    </xf>
    <xf numFmtId="41" fontId="21" fillId="0" borderId="0" xfId="4" applyFont="1" applyAlignment="1">
      <alignment horizontal="center" vertical="center"/>
    </xf>
    <xf numFmtId="10" fontId="6" fillId="0" borderId="0" xfId="2" applyNumberFormat="1" applyFont="1" applyFill="1" applyBorder="1">
      <alignment vertical="center"/>
    </xf>
    <xf numFmtId="10" fontId="11" fillId="0" borderId="0" xfId="2" applyNumberFormat="1" applyFont="1" applyFill="1" applyBorder="1">
      <alignment vertical="center"/>
    </xf>
    <xf numFmtId="41" fontId="6" fillId="0" borderId="2" xfId="4" applyFont="1" applyFill="1" applyBorder="1">
      <alignment vertical="center"/>
    </xf>
    <xf numFmtId="41" fontId="6" fillId="0" borderId="2" xfId="1" applyFont="1" applyFill="1" applyBorder="1">
      <alignment vertical="center"/>
    </xf>
    <xf numFmtId="208" fontId="19" fillId="0" borderId="0" xfId="2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41" fontId="6" fillId="0" borderId="0" xfId="4" applyFont="1" applyAlignment="1">
      <alignment horizontal="right" vertical="center"/>
    </xf>
    <xf numFmtId="41" fontId="9" fillId="28" borderId="0" xfId="1" applyFont="1" applyFill="1" applyAlignment="1">
      <alignment horizontal="center" vertical="center"/>
    </xf>
    <xf numFmtId="41" fontId="6" fillId="28" borderId="0" xfId="1" applyFont="1" applyFill="1">
      <alignment vertical="center"/>
    </xf>
    <xf numFmtId="0" fontId="14" fillId="0" borderId="2" xfId="3" applyFont="1" applyFill="1" applyBorder="1" applyAlignment="1">
      <alignment horizontal="center" vertical="center" wrapText="1" shrinkToFit="1"/>
    </xf>
    <xf numFmtId="0" fontId="14" fillId="0" borderId="2" xfId="3" applyFont="1" applyFill="1" applyBorder="1" applyAlignment="1">
      <alignment horizontal="center" vertical="center" shrinkToFit="1"/>
    </xf>
    <xf numFmtId="178" fontId="6" fillId="0" borderId="0" xfId="3" applyNumberFormat="1" applyFont="1" applyFill="1" applyBorder="1" applyAlignment="1">
      <alignment vertical="center" wrapText="1"/>
    </xf>
    <xf numFmtId="41" fontId="6" fillId="0" borderId="0" xfId="4" applyFont="1" applyFill="1" applyBorder="1" applyAlignment="1">
      <alignment horizontal="center" vertical="center"/>
    </xf>
    <xf numFmtId="0" fontId="16" fillId="0" borderId="0" xfId="3" applyFont="1" applyAlignment="1">
      <alignment horizontal="left" vertical="center"/>
    </xf>
    <xf numFmtId="0" fontId="20" fillId="0" borderId="0" xfId="3" applyFont="1" applyFill="1" applyBorder="1" applyAlignment="1">
      <alignment horizontal="left" vertical="center"/>
    </xf>
    <xf numFmtId="41" fontId="11" fillId="0" borderId="0" xfId="4" applyFont="1" applyBorder="1" applyAlignment="1">
      <alignment horizontal="left" vertical="center"/>
    </xf>
    <xf numFmtId="0" fontId="11" fillId="0" borderId="0" xfId="3" applyFont="1" applyAlignment="1">
      <alignment horizontal="left" vertical="center" wrapText="1"/>
    </xf>
    <xf numFmtId="0" fontId="11" fillId="0" borderId="0" xfId="3" applyFont="1" applyAlignment="1">
      <alignment horizontal="left" vertical="center"/>
    </xf>
    <xf numFmtId="178" fontId="11" fillId="0" borderId="0" xfId="3" applyNumberFormat="1" applyFont="1" applyFill="1" applyBorder="1" applyAlignment="1">
      <alignment horizontal="left" vertical="center"/>
    </xf>
    <xf numFmtId="43" fontId="11" fillId="0" borderId="0" xfId="3" applyNumberFormat="1" applyFont="1" applyFill="1" applyBorder="1" applyAlignment="1">
      <alignment horizontal="left" vertical="center"/>
    </xf>
    <xf numFmtId="41" fontId="11" fillId="0" borderId="0" xfId="4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left" vertical="center"/>
    </xf>
    <xf numFmtId="0" fontId="93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left" vertical="center"/>
    </xf>
    <xf numFmtId="0" fontId="11" fillId="0" borderId="0" xfId="3" applyFont="1" applyBorder="1">
      <alignment vertical="center"/>
    </xf>
    <xf numFmtId="43" fontId="6" fillId="0" borderId="0" xfId="3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6" fillId="0" borderId="1" xfId="3" applyFont="1" applyBorder="1" applyAlignment="1">
      <alignment horizontal="left" vertical="center"/>
    </xf>
    <xf numFmtId="0" fontId="13" fillId="2" borderId="2" xfId="3" applyFont="1" applyFill="1" applyBorder="1" applyAlignment="1">
      <alignment horizontal="center" vertical="center"/>
    </xf>
    <xf numFmtId="0" fontId="13" fillId="2" borderId="2" xfId="3" applyFont="1" applyFill="1" applyBorder="1" applyAlignment="1">
      <alignment horizontal="center" vertical="center" shrinkToFit="1"/>
    </xf>
    <xf numFmtId="41" fontId="13" fillId="2" borderId="2" xfId="4" applyFont="1" applyFill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41" fontId="13" fillId="2" borderId="2" xfId="4" applyFont="1" applyFill="1" applyBorder="1" applyAlignment="1">
      <alignment horizontal="center" vertical="center" wrapText="1"/>
    </xf>
    <xf numFmtId="0" fontId="3" fillId="0" borderId="0" xfId="3" applyFont="1" applyAlignment="1">
      <alignment horizontal="center" vertical="center"/>
    </xf>
    <xf numFmtId="0" fontId="13" fillId="0" borderId="3" xfId="3" applyFont="1" applyFill="1" applyBorder="1" applyAlignment="1">
      <alignment horizontal="center" vertical="center" textRotation="255" shrinkToFit="1"/>
    </xf>
    <xf numFmtId="0" fontId="13" fillId="0" borderId="4" xfId="3" applyFont="1" applyFill="1" applyBorder="1" applyAlignment="1">
      <alignment horizontal="center" vertical="center" textRotation="255" shrinkToFit="1"/>
    </xf>
    <xf numFmtId="0" fontId="13" fillId="0" borderId="5" xfId="3" applyFont="1" applyFill="1" applyBorder="1" applyAlignment="1">
      <alignment horizontal="center" vertical="center" textRotation="255" shrinkToFit="1"/>
    </xf>
    <xf numFmtId="0" fontId="14" fillId="0" borderId="3" xfId="3" applyFont="1" applyFill="1" applyBorder="1" applyAlignment="1">
      <alignment horizontal="center" vertical="center" textRotation="255" shrinkToFit="1"/>
    </xf>
    <xf numFmtId="0" fontId="14" fillId="0" borderId="4" xfId="3" applyFont="1" applyFill="1" applyBorder="1" applyAlignment="1">
      <alignment horizontal="center" vertical="center" textRotation="255" shrinkToFit="1"/>
    </xf>
    <xf numFmtId="0" fontId="14" fillId="0" borderId="5" xfId="3" applyFont="1" applyFill="1" applyBorder="1" applyAlignment="1">
      <alignment horizontal="center" vertical="center" textRotation="255" shrinkToFit="1"/>
    </xf>
    <xf numFmtId="0" fontId="14" fillId="0" borderId="2" xfId="3" applyFont="1" applyFill="1" applyBorder="1" applyAlignment="1">
      <alignment horizontal="center" vertical="center" shrinkToFit="1"/>
    </xf>
    <xf numFmtId="0" fontId="14" fillId="29" borderId="2" xfId="3" applyFont="1" applyFill="1" applyBorder="1" applyAlignment="1">
      <alignment horizontal="center" vertical="center" shrinkToFit="1"/>
    </xf>
    <xf numFmtId="0" fontId="13" fillId="2" borderId="6" xfId="3" applyFont="1" applyFill="1" applyBorder="1" applyAlignment="1">
      <alignment horizontal="center" vertical="center" shrinkToFit="1"/>
    </xf>
    <xf numFmtId="0" fontId="13" fillId="2" borderId="7" xfId="3" applyFont="1" applyFill="1" applyBorder="1" applyAlignment="1">
      <alignment horizontal="center" vertical="center" shrinkToFit="1"/>
    </xf>
    <xf numFmtId="0" fontId="13" fillId="2" borderId="8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textRotation="255" shrinkToFit="1"/>
    </xf>
    <xf numFmtId="0" fontId="17" fillId="0" borderId="2" xfId="3" applyFont="1" applyFill="1" applyBorder="1" applyAlignment="1">
      <alignment horizontal="center" vertical="center" wrapText="1"/>
    </xf>
    <xf numFmtId="0" fontId="17" fillId="0" borderId="2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2" xfId="3" applyFont="1" applyFill="1" applyBorder="1" applyAlignment="1">
      <alignment horizontal="center" vertical="center" textRotation="255" shrinkToFit="1"/>
    </xf>
    <xf numFmtId="0" fontId="14" fillId="0" borderId="2" xfId="3" applyFont="1" applyFill="1" applyBorder="1" applyAlignment="1">
      <alignment horizontal="center" vertical="center" wrapText="1" shrinkToFit="1"/>
    </xf>
    <xf numFmtId="0" fontId="14" fillId="0" borderId="9" xfId="3" applyFont="1" applyFill="1" applyBorder="1" applyAlignment="1">
      <alignment horizontal="center" vertical="center" wrapText="1" shrinkToFit="1"/>
    </xf>
    <xf numFmtId="0" fontId="14" fillId="0" borderId="10" xfId="3" applyFont="1" applyFill="1" applyBorder="1" applyAlignment="1">
      <alignment horizontal="center" vertical="center" wrapText="1" shrinkToFit="1"/>
    </xf>
    <xf numFmtId="0" fontId="14" fillId="0" borderId="11" xfId="3" applyFont="1" applyFill="1" applyBorder="1" applyAlignment="1">
      <alignment horizontal="center" vertical="center" wrapText="1" shrinkToFit="1"/>
    </xf>
    <xf numFmtId="0" fontId="14" fillId="0" borderId="12" xfId="3" applyFont="1" applyFill="1" applyBorder="1" applyAlignment="1">
      <alignment horizontal="center" vertical="center" wrapText="1" shrinkToFit="1"/>
    </xf>
    <xf numFmtId="0" fontId="14" fillId="0" borderId="1" xfId="3" applyFont="1" applyFill="1" applyBorder="1" applyAlignment="1">
      <alignment horizontal="center" vertical="center" wrapText="1" shrinkToFit="1"/>
    </xf>
    <xf numFmtId="0" fontId="14" fillId="0" borderId="13" xfId="3" applyFont="1" applyFill="1" applyBorder="1" applyAlignment="1">
      <alignment horizontal="center" vertical="center" wrapText="1" shrinkToFit="1"/>
    </xf>
    <xf numFmtId="0" fontId="11" fillId="0" borderId="0" xfId="3" applyFont="1" applyFill="1" applyBorder="1" applyAlignment="1">
      <alignment horizontal="left" vertical="center" wrapText="1"/>
    </xf>
    <xf numFmtId="0" fontId="11" fillId="0" borderId="0" xfId="3" applyFont="1" applyFill="1" applyBorder="1" applyAlignment="1">
      <alignment horizontal="left" vertical="center"/>
    </xf>
    <xf numFmtId="41" fontId="6" fillId="0" borderId="0" xfId="3" applyNumberFormat="1" applyFont="1" applyFill="1" applyBorder="1" applyAlignment="1">
      <alignment horizontal="center" vertical="center"/>
    </xf>
    <xf numFmtId="0" fontId="21" fillId="0" borderId="0" xfId="3" applyFont="1" applyAlignment="1">
      <alignment horizontal="left" vertical="center"/>
    </xf>
    <xf numFmtId="0" fontId="92" fillId="0" borderId="0" xfId="3" applyFont="1" applyAlignment="1">
      <alignment horizontal="left" vertical="center"/>
    </xf>
    <xf numFmtId="0" fontId="92" fillId="28" borderId="0" xfId="3" applyFont="1" applyFill="1" applyAlignment="1">
      <alignment horizontal="left" vertical="center"/>
    </xf>
  </cellXfs>
  <cellStyles count="507">
    <cellStyle name="' '" xfId="6" xr:uid="{00000000-0005-0000-0000-000000000000}"/>
    <cellStyle name="#,##0" xfId="7" xr:uid="{00000000-0005-0000-0000-000001000000}"/>
    <cellStyle name="$" xfId="8" xr:uid="{00000000-0005-0000-0000-000002000000}"/>
    <cellStyle name="$_db진흥" xfId="9" xr:uid="{00000000-0005-0000-0000-000003000000}"/>
    <cellStyle name="$_SE40" xfId="10" xr:uid="{00000000-0005-0000-0000-000004000000}"/>
    <cellStyle name="$_견적2" xfId="11" xr:uid="{00000000-0005-0000-0000-000005000000}"/>
    <cellStyle name="$_기아" xfId="12" xr:uid="{00000000-0005-0000-0000-000006000000}"/>
    <cellStyle name="??&amp;O?&amp;H?_x0008__x000f__x0007_?_x0007__x0001__x0001_" xfId="13" xr:uid="{00000000-0005-0000-0000-000007000000}"/>
    <cellStyle name="??&amp;O?&amp;H?_x0008_??_x0007__x0001__x0001_" xfId="14" xr:uid="{00000000-0005-0000-0000-000008000000}"/>
    <cellStyle name="?W?_laroux" xfId="15" xr:uid="{00000000-0005-0000-0000-000009000000}"/>
    <cellStyle name="_01_계산서" xfId="16" xr:uid="{00000000-0005-0000-0000-00000A000000}"/>
    <cellStyle name="_01_계산서_Wd3(방호벽)" xfId="17" xr:uid="{00000000-0005-0000-0000-00000B000000}"/>
    <cellStyle name="_01_계산서_Wd3(방호벽)_정산서내역서(장재소류지)" xfId="18" xr:uid="{00000000-0005-0000-0000-00000C000000}"/>
    <cellStyle name="_01_계산서_Wd3(방호벽)_착공내역서(못골소하천)" xfId="19" xr:uid="{00000000-0005-0000-0000-00000D000000}"/>
    <cellStyle name="_01_계산서_Wd3(방호벽+중분대없음)" xfId="20" xr:uid="{00000000-0005-0000-0000-00000E000000}"/>
    <cellStyle name="_01_계산서_Wd3(방호벽+중분대없음)_정산서내역서(장재소류지)" xfId="21" xr:uid="{00000000-0005-0000-0000-00000F000000}"/>
    <cellStyle name="_01_계산서_Wd3(방호벽+중분대없음)_착공내역서(못골소하천)" xfId="22" xr:uid="{00000000-0005-0000-0000-000010000000}"/>
    <cellStyle name="_01_계산서_Wd3(보도+연석+난간)" xfId="23" xr:uid="{00000000-0005-0000-0000-000011000000}"/>
    <cellStyle name="_01_계산서_Wd3(보도+연석+난간)_정산서내역서(장재소류지)" xfId="24" xr:uid="{00000000-0005-0000-0000-000012000000}"/>
    <cellStyle name="_01_계산서_Wd3(보도+연석+난간)_착공내역서(못골소하천)" xfId="25" xr:uid="{00000000-0005-0000-0000-000013000000}"/>
    <cellStyle name="_01_계산서_정산서내역서(장재소류지)" xfId="26" xr:uid="{00000000-0005-0000-0000-000014000000}"/>
    <cellStyle name="_01_계산서_착공내역서(못골소하천)" xfId="27" xr:uid="{00000000-0005-0000-0000-000015000000}"/>
    <cellStyle name="_01-자재및수량집계(수산교)" xfId="28" xr:uid="{00000000-0005-0000-0000-000016000000}"/>
    <cellStyle name="_01-자재및수량집계(수산교)_정산서내역서(장재소류지)" xfId="29" xr:uid="{00000000-0005-0000-0000-000017000000}"/>
    <cellStyle name="_01-자재및수량집계(수산교)_착공내역서(못골소하천)" xfId="30" xr:uid="{00000000-0005-0000-0000-000018000000}"/>
    <cellStyle name="_4공구-도급계약(전체분)내역" xfId="31" xr:uid="{00000000-0005-0000-0000-000019000000}"/>
    <cellStyle name="_4공구-도급계약(전체분)내역_남강댐(실행)-new" xfId="32" xr:uid="{00000000-0005-0000-0000-00001A000000}"/>
    <cellStyle name="_4공구-도급계약(전체분)내역_남강댐(실행)-new_남사마을(변경수량)" xfId="33" xr:uid="{00000000-0005-0000-0000-00001B000000}"/>
    <cellStyle name="_4공구-도급계약(전체분)내역_남사마을(변경수량)" xfId="34" xr:uid="{00000000-0005-0000-0000-00001C000000}"/>
    <cellStyle name="_slab-new" xfId="35" xr:uid="{00000000-0005-0000-0000-00001D000000}"/>
    <cellStyle name="_slab-new_Wd3(방호벽)" xfId="36" xr:uid="{00000000-0005-0000-0000-00001E000000}"/>
    <cellStyle name="_slab-new_Wd3(방호벽)_정산서내역서(장재소류지)" xfId="37" xr:uid="{00000000-0005-0000-0000-00001F000000}"/>
    <cellStyle name="_slab-new_Wd3(방호벽)_착공내역서(못골소하천)" xfId="38" xr:uid="{00000000-0005-0000-0000-000020000000}"/>
    <cellStyle name="_slab-new_Wd3(방호벽+중분대없음)" xfId="39" xr:uid="{00000000-0005-0000-0000-000021000000}"/>
    <cellStyle name="_slab-new_Wd3(방호벽+중분대없음)_정산서내역서(장재소류지)" xfId="40" xr:uid="{00000000-0005-0000-0000-000022000000}"/>
    <cellStyle name="_slab-new_Wd3(방호벽+중분대없음)_착공내역서(못골소하천)" xfId="41" xr:uid="{00000000-0005-0000-0000-000023000000}"/>
    <cellStyle name="_slab-new_Wd3(보도+연석+난간)" xfId="42" xr:uid="{00000000-0005-0000-0000-000024000000}"/>
    <cellStyle name="_slab-new_Wd3(보도+연석+난간)_정산서내역서(장재소류지)" xfId="43" xr:uid="{00000000-0005-0000-0000-000025000000}"/>
    <cellStyle name="_slab-new_Wd3(보도+연석+난간)_착공내역서(못골소하천)" xfId="44" xr:uid="{00000000-0005-0000-0000-000026000000}"/>
    <cellStyle name="_slab-new_미양1교" xfId="45" xr:uid="{00000000-0005-0000-0000-000027000000}"/>
    <cellStyle name="_slab-new_미양1교_01_계산서" xfId="46" xr:uid="{00000000-0005-0000-0000-000028000000}"/>
    <cellStyle name="_slab-new_미양1교_01_계산서_Wd3(방호벽)" xfId="47" xr:uid="{00000000-0005-0000-0000-000029000000}"/>
    <cellStyle name="_slab-new_미양1교_01_계산서_Wd3(방호벽)_정산서내역서(장재소류지)" xfId="48" xr:uid="{00000000-0005-0000-0000-00002A000000}"/>
    <cellStyle name="_slab-new_미양1교_01_계산서_Wd3(방호벽)_착공내역서(못골소하천)" xfId="49" xr:uid="{00000000-0005-0000-0000-00002B000000}"/>
    <cellStyle name="_slab-new_미양1교_01_계산서_Wd3(방호벽+중분대없음)" xfId="50" xr:uid="{00000000-0005-0000-0000-00002C000000}"/>
    <cellStyle name="_slab-new_미양1교_01_계산서_Wd3(방호벽+중분대없음)_정산서내역서(장재소류지)" xfId="51" xr:uid="{00000000-0005-0000-0000-00002D000000}"/>
    <cellStyle name="_slab-new_미양1교_01_계산서_Wd3(방호벽+중분대없음)_착공내역서(못골소하천)" xfId="52" xr:uid="{00000000-0005-0000-0000-00002E000000}"/>
    <cellStyle name="_slab-new_미양1교_01_계산서_Wd3(보도+연석+난간)" xfId="53" xr:uid="{00000000-0005-0000-0000-00002F000000}"/>
    <cellStyle name="_slab-new_미양1교_01_계산서_Wd3(보도+연석+난간)_정산서내역서(장재소류지)" xfId="54" xr:uid="{00000000-0005-0000-0000-000030000000}"/>
    <cellStyle name="_slab-new_미양1교_01_계산서_Wd3(보도+연석+난간)_착공내역서(못골소하천)" xfId="55" xr:uid="{00000000-0005-0000-0000-000031000000}"/>
    <cellStyle name="_slab-new_미양1교_01_계산서_정산서내역서(장재소류지)" xfId="56" xr:uid="{00000000-0005-0000-0000-000032000000}"/>
    <cellStyle name="_slab-new_미양1교_01_계산서_착공내역서(못골소하천)" xfId="57" xr:uid="{00000000-0005-0000-0000-000033000000}"/>
    <cellStyle name="_slab-new_미양1교_Wd3(분리)" xfId="58" xr:uid="{00000000-0005-0000-0000-000034000000}"/>
    <cellStyle name="_slab-new_미양1교_Wd3(분리)_정산서내역서(장재소류지)" xfId="59" xr:uid="{00000000-0005-0000-0000-000035000000}"/>
    <cellStyle name="_slab-new_미양1교_Wd3(분리)_착공내역서(못골소하천)" xfId="60" xr:uid="{00000000-0005-0000-0000-000036000000}"/>
    <cellStyle name="_slab-new_미양1교_구시장(임곡_1)" xfId="61" xr:uid="{00000000-0005-0000-0000-000037000000}"/>
    <cellStyle name="_slab-new_미양1교_구시장(임곡_1)_Wd3(방호벽)" xfId="62" xr:uid="{00000000-0005-0000-0000-000038000000}"/>
    <cellStyle name="_slab-new_미양1교_구시장(임곡_1)_Wd3(방호벽)_정산서내역서(장재소류지)" xfId="63" xr:uid="{00000000-0005-0000-0000-000039000000}"/>
    <cellStyle name="_slab-new_미양1교_구시장(임곡_1)_Wd3(방호벽)_착공내역서(못골소하천)" xfId="64" xr:uid="{00000000-0005-0000-0000-00003A000000}"/>
    <cellStyle name="_slab-new_미양1교_구시장(임곡_1)_Wd3(방호벽+중분대없음)" xfId="65" xr:uid="{00000000-0005-0000-0000-00003B000000}"/>
    <cellStyle name="_slab-new_미양1교_구시장(임곡_1)_Wd3(방호벽+중분대없음)_정산서내역서(장재소류지)" xfId="66" xr:uid="{00000000-0005-0000-0000-00003C000000}"/>
    <cellStyle name="_slab-new_미양1교_구시장(임곡_1)_Wd3(방호벽+중분대없음)_착공내역서(못골소하천)" xfId="67" xr:uid="{00000000-0005-0000-0000-00003D000000}"/>
    <cellStyle name="_slab-new_미양1교_구시장(임곡_1)_Wd3(보도+연석+난간)" xfId="68" xr:uid="{00000000-0005-0000-0000-00003E000000}"/>
    <cellStyle name="_slab-new_미양1교_구시장(임곡_1)_Wd3(보도+연석+난간)_정산서내역서(장재소류지)" xfId="69" xr:uid="{00000000-0005-0000-0000-00003F000000}"/>
    <cellStyle name="_slab-new_미양1교_구시장(임곡_1)_Wd3(보도+연석+난간)_착공내역서(못골소하천)" xfId="70" xr:uid="{00000000-0005-0000-0000-000040000000}"/>
    <cellStyle name="_slab-new_미양1교_구시장(임곡_1)_정산서내역서(장재소류지)" xfId="71" xr:uid="{00000000-0005-0000-0000-000041000000}"/>
    <cellStyle name="_slab-new_미양1교_구시장(임곡_1)_착공내역서(못골소하천)" xfId="72" xr:uid="{00000000-0005-0000-0000-000042000000}"/>
    <cellStyle name="_slab-new_미양1교_구시장-임곡" xfId="73" xr:uid="{00000000-0005-0000-0000-000043000000}"/>
    <cellStyle name="_slab-new_미양1교_구시장-임곡_Wd3(방호벽)" xfId="74" xr:uid="{00000000-0005-0000-0000-000044000000}"/>
    <cellStyle name="_slab-new_미양1교_구시장-임곡_Wd3(방호벽)_정산서내역서(장재소류지)" xfId="75" xr:uid="{00000000-0005-0000-0000-000045000000}"/>
    <cellStyle name="_slab-new_미양1교_구시장-임곡_Wd3(방호벽)_착공내역서(못골소하천)" xfId="76" xr:uid="{00000000-0005-0000-0000-000046000000}"/>
    <cellStyle name="_slab-new_미양1교_구시장-임곡_Wd3(방호벽+중분대없음)" xfId="77" xr:uid="{00000000-0005-0000-0000-000047000000}"/>
    <cellStyle name="_slab-new_미양1교_구시장-임곡_Wd3(방호벽+중분대없음)_정산서내역서(장재소류지)" xfId="78" xr:uid="{00000000-0005-0000-0000-000048000000}"/>
    <cellStyle name="_slab-new_미양1교_구시장-임곡_Wd3(방호벽+중분대없음)_착공내역서(못골소하천)" xfId="79" xr:uid="{00000000-0005-0000-0000-000049000000}"/>
    <cellStyle name="_slab-new_미양1교_구시장-임곡_Wd3(보도+연석+난간)" xfId="80" xr:uid="{00000000-0005-0000-0000-00004A000000}"/>
    <cellStyle name="_slab-new_미양1교_구시장-임곡_Wd3(보도+연석+난간)_정산서내역서(장재소류지)" xfId="81" xr:uid="{00000000-0005-0000-0000-00004B000000}"/>
    <cellStyle name="_slab-new_미양1교_구시장-임곡_Wd3(보도+연석+난간)_착공내역서(못골소하천)" xfId="82" xr:uid="{00000000-0005-0000-0000-00004C000000}"/>
    <cellStyle name="_slab-new_미양1교_구시장-임곡_정산서내역서(장재소류지)" xfId="83" xr:uid="{00000000-0005-0000-0000-00004D000000}"/>
    <cellStyle name="_slab-new_미양1교_구시장-임곡_착공내역서(못골소하천)" xfId="84" xr:uid="{00000000-0005-0000-0000-00004E000000}"/>
    <cellStyle name="_slab-new_미양1교_방아육교계산서(고령방향)" xfId="85" xr:uid="{00000000-0005-0000-0000-00004F000000}"/>
    <cellStyle name="_slab-new_미양1교_방아육교계산서(고령방향)_Wd3(방호벽)" xfId="86" xr:uid="{00000000-0005-0000-0000-000050000000}"/>
    <cellStyle name="_slab-new_미양1교_방아육교계산서(고령방향)_Wd3(방호벽)_정산서내역서(장재소류지)" xfId="87" xr:uid="{00000000-0005-0000-0000-000051000000}"/>
    <cellStyle name="_slab-new_미양1교_방아육교계산서(고령방향)_Wd3(방호벽)_착공내역서(못골소하천)" xfId="88" xr:uid="{00000000-0005-0000-0000-000052000000}"/>
    <cellStyle name="_slab-new_미양1교_방아육교계산서(고령방향)_Wd3(방호벽+중분대없음)" xfId="89" xr:uid="{00000000-0005-0000-0000-000053000000}"/>
    <cellStyle name="_slab-new_미양1교_방아육교계산서(고령방향)_Wd3(방호벽+중분대없음)_정산서내역서(장재소류지)" xfId="90" xr:uid="{00000000-0005-0000-0000-000054000000}"/>
    <cellStyle name="_slab-new_미양1교_방아육교계산서(고령방향)_Wd3(방호벽+중분대없음)_착공내역서(못골소하천)" xfId="91" xr:uid="{00000000-0005-0000-0000-000055000000}"/>
    <cellStyle name="_slab-new_미양1교_방아육교계산서(고령방향)_Wd3(보도+연석+난간)" xfId="92" xr:uid="{00000000-0005-0000-0000-000056000000}"/>
    <cellStyle name="_slab-new_미양1교_방아육교계산서(고령방향)_Wd3(보도+연석+난간)_정산서내역서(장재소류지)" xfId="93" xr:uid="{00000000-0005-0000-0000-000057000000}"/>
    <cellStyle name="_slab-new_미양1교_방아육교계산서(고령방향)_Wd3(보도+연석+난간)_착공내역서(못골소하천)" xfId="94" xr:uid="{00000000-0005-0000-0000-000058000000}"/>
    <cellStyle name="_slab-new_미양1교_방아육교계산서(고령방향)_정산서내역서(장재소류지)" xfId="95" xr:uid="{00000000-0005-0000-0000-000059000000}"/>
    <cellStyle name="_slab-new_미양1교_방아육교계산서(고령방향)_착공내역서(못골소하천)" xfId="96" xr:uid="{00000000-0005-0000-0000-00005A000000}"/>
    <cellStyle name="_slab-new_미양1교_방아육교계산서(쌍림방향)" xfId="97" xr:uid="{00000000-0005-0000-0000-00005B000000}"/>
    <cellStyle name="_slab-new_미양1교_방아육교계산서(쌍림방향)_Wd3(방호벽)" xfId="98" xr:uid="{00000000-0005-0000-0000-00005C000000}"/>
    <cellStyle name="_slab-new_미양1교_방아육교계산서(쌍림방향)_Wd3(방호벽)_정산서내역서(장재소류지)" xfId="99" xr:uid="{00000000-0005-0000-0000-00005D000000}"/>
    <cellStyle name="_slab-new_미양1교_방아육교계산서(쌍림방향)_Wd3(방호벽)_착공내역서(못골소하천)" xfId="100" xr:uid="{00000000-0005-0000-0000-00005E000000}"/>
    <cellStyle name="_slab-new_미양1교_방아육교계산서(쌍림방향)_Wd3(방호벽+중분대없음)" xfId="101" xr:uid="{00000000-0005-0000-0000-00005F000000}"/>
    <cellStyle name="_slab-new_미양1교_방아육교계산서(쌍림방향)_Wd3(방호벽+중분대없음)_정산서내역서(장재소류지)" xfId="102" xr:uid="{00000000-0005-0000-0000-000060000000}"/>
    <cellStyle name="_slab-new_미양1교_방아육교계산서(쌍림방향)_Wd3(방호벽+중분대없음)_착공내역서(못골소하천)" xfId="103" xr:uid="{00000000-0005-0000-0000-000061000000}"/>
    <cellStyle name="_slab-new_미양1교_방아육교계산서(쌍림방향)_Wd3(보도+연석+난간)" xfId="104" xr:uid="{00000000-0005-0000-0000-000062000000}"/>
    <cellStyle name="_slab-new_미양1교_방아육교계산서(쌍림방향)_Wd3(보도+연석+난간)_정산서내역서(장재소류지)" xfId="105" xr:uid="{00000000-0005-0000-0000-000063000000}"/>
    <cellStyle name="_slab-new_미양1교_방아육교계산서(쌍림방향)_Wd3(보도+연석+난간)_착공내역서(못골소하천)" xfId="106" xr:uid="{00000000-0005-0000-0000-000064000000}"/>
    <cellStyle name="_slab-new_미양1교_방아육교계산서(쌍림방향)_정산서내역서(장재소류지)" xfId="107" xr:uid="{00000000-0005-0000-0000-000065000000}"/>
    <cellStyle name="_slab-new_미양1교_방아육교계산서(쌍림방향)_착공내역서(못골소하천)" xfId="108" xr:uid="{00000000-0005-0000-0000-000066000000}"/>
    <cellStyle name="_slab-new_미양1교_신곡육교계산서(고령방향)" xfId="109" xr:uid="{00000000-0005-0000-0000-000067000000}"/>
    <cellStyle name="_slab-new_미양1교_신곡육교계산서(고령방향)_Wd3(방호벽)" xfId="110" xr:uid="{00000000-0005-0000-0000-000068000000}"/>
    <cellStyle name="_slab-new_미양1교_신곡육교계산서(고령방향)_Wd3(방호벽)_정산서내역서(장재소류지)" xfId="111" xr:uid="{00000000-0005-0000-0000-000069000000}"/>
    <cellStyle name="_slab-new_미양1교_신곡육교계산서(고령방향)_Wd3(방호벽)_착공내역서(못골소하천)" xfId="112" xr:uid="{00000000-0005-0000-0000-00006A000000}"/>
    <cellStyle name="_slab-new_미양1교_신곡육교계산서(고령방향)_Wd3(방호벽+중분대없음)" xfId="113" xr:uid="{00000000-0005-0000-0000-00006B000000}"/>
    <cellStyle name="_slab-new_미양1교_신곡육교계산서(고령방향)_Wd3(방호벽+중분대없음)_정산서내역서(장재소류지)" xfId="114" xr:uid="{00000000-0005-0000-0000-00006C000000}"/>
    <cellStyle name="_slab-new_미양1교_신곡육교계산서(고령방향)_Wd3(방호벽+중분대없음)_착공내역서(못골소하천)" xfId="115" xr:uid="{00000000-0005-0000-0000-00006D000000}"/>
    <cellStyle name="_slab-new_미양1교_신곡육교계산서(고령방향)_Wd3(보도+연석+난간)" xfId="116" xr:uid="{00000000-0005-0000-0000-00006E000000}"/>
    <cellStyle name="_slab-new_미양1교_신곡육교계산서(고령방향)_Wd3(보도+연석+난간)_정산서내역서(장재소류지)" xfId="117" xr:uid="{00000000-0005-0000-0000-00006F000000}"/>
    <cellStyle name="_slab-new_미양1교_신곡육교계산서(고령방향)_Wd3(보도+연석+난간)_착공내역서(못골소하천)" xfId="118" xr:uid="{00000000-0005-0000-0000-000070000000}"/>
    <cellStyle name="_slab-new_미양1교_신곡육교계산서(고령방향)_정산서내역서(장재소류지)" xfId="119" xr:uid="{00000000-0005-0000-0000-000071000000}"/>
    <cellStyle name="_slab-new_미양1교_신곡육교계산서(고령방향)_착공내역서(못골소하천)" xfId="120" xr:uid="{00000000-0005-0000-0000-000072000000}"/>
    <cellStyle name="_slab-new_미양1교_신기육교계산서" xfId="121" xr:uid="{00000000-0005-0000-0000-000073000000}"/>
    <cellStyle name="_slab-new_미양1교_신기육교계산서_Wd3(방호벽)" xfId="122" xr:uid="{00000000-0005-0000-0000-000074000000}"/>
    <cellStyle name="_slab-new_미양1교_신기육교계산서_Wd3(방호벽)_정산서내역서(장재소류지)" xfId="123" xr:uid="{00000000-0005-0000-0000-000075000000}"/>
    <cellStyle name="_slab-new_미양1교_신기육교계산서_Wd3(방호벽)_착공내역서(못골소하천)" xfId="124" xr:uid="{00000000-0005-0000-0000-000076000000}"/>
    <cellStyle name="_slab-new_미양1교_신기육교계산서_Wd3(방호벽+중분대없음)" xfId="125" xr:uid="{00000000-0005-0000-0000-000077000000}"/>
    <cellStyle name="_slab-new_미양1교_신기육교계산서_Wd3(방호벽+중분대없음)_정산서내역서(장재소류지)" xfId="126" xr:uid="{00000000-0005-0000-0000-000078000000}"/>
    <cellStyle name="_slab-new_미양1교_신기육교계산서_Wd3(방호벽+중분대없음)_착공내역서(못골소하천)" xfId="127" xr:uid="{00000000-0005-0000-0000-000079000000}"/>
    <cellStyle name="_slab-new_미양1교_신기육교계산서_Wd3(보도+연석+난간)" xfId="128" xr:uid="{00000000-0005-0000-0000-00007A000000}"/>
    <cellStyle name="_slab-new_미양1교_신기육교계산서_Wd3(보도+연석+난간)_정산서내역서(장재소류지)" xfId="129" xr:uid="{00000000-0005-0000-0000-00007B000000}"/>
    <cellStyle name="_slab-new_미양1교_신기육교계산서_Wd3(보도+연석+난간)_착공내역서(못골소하천)" xfId="130" xr:uid="{00000000-0005-0000-0000-00007C000000}"/>
    <cellStyle name="_slab-new_미양1교_신기육교계산서_정산서내역서(장재소류지)" xfId="131" xr:uid="{00000000-0005-0000-0000-00007D000000}"/>
    <cellStyle name="_slab-new_미양1교_신기육교계산서_착공내역서(못골소하천)" xfId="132" xr:uid="{00000000-0005-0000-0000-00007E000000}"/>
    <cellStyle name="_slab-new_미양1교_신원1교(곡선교)계산서" xfId="133" xr:uid="{00000000-0005-0000-0000-00007F000000}"/>
    <cellStyle name="_slab-new_미양1교_신원1교(곡선교)계산서_Wd3(방호벽)" xfId="134" xr:uid="{00000000-0005-0000-0000-000080000000}"/>
    <cellStyle name="_slab-new_미양1교_신원1교(곡선교)계산서_Wd3(방호벽)_정산서내역서(장재소류지)" xfId="135" xr:uid="{00000000-0005-0000-0000-000081000000}"/>
    <cellStyle name="_slab-new_미양1교_신원1교(곡선교)계산서_Wd3(방호벽)_착공내역서(못골소하천)" xfId="136" xr:uid="{00000000-0005-0000-0000-000082000000}"/>
    <cellStyle name="_slab-new_미양1교_신원1교(곡선교)계산서_Wd3(방호벽+중분대없음)" xfId="137" xr:uid="{00000000-0005-0000-0000-000083000000}"/>
    <cellStyle name="_slab-new_미양1교_신원1교(곡선교)계산서_Wd3(방호벽+중분대없음)_정산서내역서(장재소류지)" xfId="138" xr:uid="{00000000-0005-0000-0000-000084000000}"/>
    <cellStyle name="_slab-new_미양1교_신원1교(곡선교)계산서_Wd3(방호벽+중분대없음)_착공내역서(못골소하천)" xfId="139" xr:uid="{00000000-0005-0000-0000-000085000000}"/>
    <cellStyle name="_slab-new_미양1교_신원1교(곡선교)계산서_Wd3(보도+연석+난간)" xfId="140" xr:uid="{00000000-0005-0000-0000-000086000000}"/>
    <cellStyle name="_slab-new_미양1교_신원1교(곡선교)계산서_Wd3(보도+연석+난간)_정산서내역서(장재소류지)" xfId="141" xr:uid="{00000000-0005-0000-0000-000087000000}"/>
    <cellStyle name="_slab-new_미양1교_신원1교(곡선교)계산서_Wd3(보도+연석+난간)_착공내역서(못골소하천)" xfId="142" xr:uid="{00000000-0005-0000-0000-000088000000}"/>
    <cellStyle name="_slab-new_미양1교_신원1교(곡선교)계산서_정산서내역서(장재소류지)" xfId="143" xr:uid="{00000000-0005-0000-0000-000089000000}"/>
    <cellStyle name="_slab-new_미양1교_신원1교(곡선교)계산서_착공내역서(못골소하천)" xfId="144" xr:uid="{00000000-0005-0000-0000-00008A000000}"/>
    <cellStyle name="_slab-new_미양1교_원본-from안양시" xfId="145" xr:uid="{00000000-0005-0000-0000-00008B000000}"/>
    <cellStyle name="_slab-new_미양1교_원본-from안양시_Wd3(방호벽)" xfId="146" xr:uid="{00000000-0005-0000-0000-00008C000000}"/>
    <cellStyle name="_slab-new_미양1교_원본-from안양시_Wd3(방호벽)_정산서내역서(장재소류지)" xfId="147" xr:uid="{00000000-0005-0000-0000-00008D000000}"/>
    <cellStyle name="_slab-new_미양1교_원본-from안양시_Wd3(방호벽)_착공내역서(못골소하천)" xfId="148" xr:uid="{00000000-0005-0000-0000-00008E000000}"/>
    <cellStyle name="_slab-new_미양1교_원본-from안양시_Wd3(방호벽+중분대없음)" xfId="149" xr:uid="{00000000-0005-0000-0000-00008F000000}"/>
    <cellStyle name="_slab-new_미양1교_원본-from안양시_Wd3(방호벽+중분대없음)_정산서내역서(장재소류지)" xfId="150" xr:uid="{00000000-0005-0000-0000-000090000000}"/>
    <cellStyle name="_slab-new_미양1교_원본-from안양시_Wd3(방호벽+중분대없음)_착공내역서(못골소하천)" xfId="151" xr:uid="{00000000-0005-0000-0000-000091000000}"/>
    <cellStyle name="_slab-new_미양1교_원본-from안양시_Wd3(보도+연석+난간)" xfId="152" xr:uid="{00000000-0005-0000-0000-000092000000}"/>
    <cellStyle name="_slab-new_미양1교_원본-from안양시_Wd3(보도+연석+난간)_정산서내역서(장재소류지)" xfId="153" xr:uid="{00000000-0005-0000-0000-000093000000}"/>
    <cellStyle name="_slab-new_미양1교_원본-from안양시_Wd3(보도+연석+난간)_착공내역서(못골소하천)" xfId="154" xr:uid="{00000000-0005-0000-0000-000094000000}"/>
    <cellStyle name="_slab-new_미양1교_원본-from안양시_정산서내역서(장재소류지)" xfId="155" xr:uid="{00000000-0005-0000-0000-000095000000}"/>
    <cellStyle name="_slab-new_미양1교_원본-from안양시_착공내역서(못골소하천)" xfId="156" xr:uid="{00000000-0005-0000-0000-000096000000}"/>
    <cellStyle name="_slab-new_미양1교_이천1육교계산서" xfId="157" xr:uid="{00000000-0005-0000-0000-000097000000}"/>
    <cellStyle name="_slab-new_미양1교_이천1육교계산서_Wd3(방호벽)" xfId="158" xr:uid="{00000000-0005-0000-0000-000098000000}"/>
    <cellStyle name="_slab-new_미양1교_이천1육교계산서_Wd3(방호벽)_정산서내역서(장재소류지)" xfId="159" xr:uid="{00000000-0005-0000-0000-000099000000}"/>
    <cellStyle name="_slab-new_미양1교_이천1육교계산서_Wd3(방호벽)_착공내역서(못골소하천)" xfId="160" xr:uid="{00000000-0005-0000-0000-00009A000000}"/>
    <cellStyle name="_slab-new_미양1교_이천1육교계산서_Wd3(방호벽+중분대없음)" xfId="161" xr:uid="{00000000-0005-0000-0000-00009B000000}"/>
    <cellStyle name="_slab-new_미양1교_이천1육교계산서_Wd3(방호벽+중분대없음)_정산서내역서(장재소류지)" xfId="162" xr:uid="{00000000-0005-0000-0000-00009C000000}"/>
    <cellStyle name="_slab-new_미양1교_이천1육교계산서_Wd3(방호벽+중분대없음)_착공내역서(못골소하천)" xfId="163" xr:uid="{00000000-0005-0000-0000-00009D000000}"/>
    <cellStyle name="_slab-new_미양1교_이천1육교계산서_Wd3(보도+연석+난간)" xfId="164" xr:uid="{00000000-0005-0000-0000-00009E000000}"/>
    <cellStyle name="_slab-new_미양1교_이천1육교계산서_Wd3(보도+연석+난간)_정산서내역서(장재소류지)" xfId="165" xr:uid="{00000000-0005-0000-0000-00009F000000}"/>
    <cellStyle name="_slab-new_미양1교_이천1육교계산서_Wd3(보도+연석+난간)_착공내역서(못골소하천)" xfId="166" xr:uid="{00000000-0005-0000-0000-0000A0000000}"/>
    <cellStyle name="_slab-new_미양1교_이천1육교계산서_정산서내역서(장재소류지)" xfId="167" xr:uid="{00000000-0005-0000-0000-0000A1000000}"/>
    <cellStyle name="_slab-new_미양1교_이천1육교계산서_착공내역서(못골소하천)" xfId="168" xr:uid="{00000000-0005-0000-0000-0000A2000000}"/>
    <cellStyle name="_slab-new_미양1교_정산서내역서(장재소류지)" xfId="169" xr:uid="{00000000-0005-0000-0000-0000A3000000}"/>
    <cellStyle name="_slab-new_미양1교_착공내역서(못골소하천)" xfId="170" xr:uid="{00000000-0005-0000-0000-0000A4000000}"/>
    <cellStyle name="_slab-new_정산서내역서(장재소류지)" xfId="171" xr:uid="{00000000-0005-0000-0000-0000A5000000}"/>
    <cellStyle name="_slab-new_착공내역서(못골소하천)" xfId="172" xr:uid="{00000000-0005-0000-0000-0000A6000000}"/>
    <cellStyle name="_Wd3(분리)" xfId="173" xr:uid="{00000000-0005-0000-0000-0000A7000000}"/>
    <cellStyle name="_Wd3(분리)_정산서내역서(장재소류지)" xfId="174" xr:uid="{00000000-0005-0000-0000-0000A8000000}"/>
    <cellStyle name="_Wd3(분리)_착공내역서(못골소하천)" xfId="175" xr:uid="{00000000-0005-0000-0000-0000A9000000}"/>
    <cellStyle name="_구시장(임곡_1)" xfId="176" xr:uid="{00000000-0005-0000-0000-0000AA000000}"/>
    <cellStyle name="_구시장(임곡_1)_Wd3(방호벽)" xfId="177" xr:uid="{00000000-0005-0000-0000-0000AB000000}"/>
    <cellStyle name="_구시장(임곡_1)_Wd3(방호벽)_정산서내역서(장재소류지)" xfId="178" xr:uid="{00000000-0005-0000-0000-0000AC000000}"/>
    <cellStyle name="_구시장(임곡_1)_Wd3(방호벽)_착공내역서(못골소하천)" xfId="179" xr:uid="{00000000-0005-0000-0000-0000AD000000}"/>
    <cellStyle name="_구시장(임곡_1)_Wd3(방호벽+중분대없음)" xfId="180" xr:uid="{00000000-0005-0000-0000-0000AE000000}"/>
    <cellStyle name="_구시장(임곡_1)_Wd3(방호벽+중분대없음)_정산서내역서(장재소류지)" xfId="181" xr:uid="{00000000-0005-0000-0000-0000AF000000}"/>
    <cellStyle name="_구시장(임곡_1)_Wd3(방호벽+중분대없음)_착공내역서(못골소하천)" xfId="182" xr:uid="{00000000-0005-0000-0000-0000B0000000}"/>
    <cellStyle name="_구시장(임곡_1)_Wd3(보도+연석+난간)" xfId="183" xr:uid="{00000000-0005-0000-0000-0000B1000000}"/>
    <cellStyle name="_구시장(임곡_1)_Wd3(보도+연석+난간)_정산서내역서(장재소류지)" xfId="184" xr:uid="{00000000-0005-0000-0000-0000B2000000}"/>
    <cellStyle name="_구시장(임곡_1)_Wd3(보도+연석+난간)_착공내역서(못골소하천)" xfId="185" xr:uid="{00000000-0005-0000-0000-0000B3000000}"/>
    <cellStyle name="_구시장(임곡_1)_정산서내역서(장재소류지)" xfId="186" xr:uid="{00000000-0005-0000-0000-0000B4000000}"/>
    <cellStyle name="_구시장(임곡_1)_착공내역서(못골소하천)" xfId="187" xr:uid="{00000000-0005-0000-0000-0000B5000000}"/>
    <cellStyle name="_구시장-임곡" xfId="188" xr:uid="{00000000-0005-0000-0000-0000B6000000}"/>
    <cellStyle name="_구시장-임곡_Wd3(방호벽)" xfId="189" xr:uid="{00000000-0005-0000-0000-0000B7000000}"/>
    <cellStyle name="_구시장-임곡_Wd3(방호벽)_정산서내역서(장재소류지)" xfId="190" xr:uid="{00000000-0005-0000-0000-0000B8000000}"/>
    <cellStyle name="_구시장-임곡_Wd3(방호벽)_착공내역서(못골소하천)" xfId="191" xr:uid="{00000000-0005-0000-0000-0000B9000000}"/>
    <cellStyle name="_구시장-임곡_Wd3(방호벽+중분대없음)" xfId="192" xr:uid="{00000000-0005-0000-0000-0000BA000000}"/>
    <cellStyle name="_구시장-임곡_Wd3(방호벽+중분대없음)_정산서내역서(장재소류지)" xfId="193" xr:uid="{00000000-0005-0000-0000-0000BB000000}"/>
    <cellStyle name="_구시장-임곡_Wd3(방호벽+중분대없음)_착공내역서(못골소하천)" xfId="194" xr:uid="{00000000-0005-0000-0000-0000BC000000}"/>
    <cellStyle name="_구시장-임곡_Wd3(보도+연석+난간)" xfId="195" xr:uid="{00000000-0005-0000-0000-0000BD000000}"/>
    <cellStyle name="_구시장-임곡_Wd3(보도+연석+난간)_정산서내역서(장재소류지)" xfId="196" xr:uid="{00000000-0005-0000-0000-0000BE000000}"/>
    <cellStyle name="_구시장-임곡_Wd3(보도+연석+난간)_착공내역서(못골소하천)" xfId="197" xr:uid="{00000000-0005-0000-0000-0000BF000000}"/>
    <cellStyle name="_구시장-임곡_정산서내역서(장재소류지)" xfId="198" xr:uid="{00000000-0005-0000-0000-0000C0000000}"/>
    <cellStyle name="_구시장-임곡_착공내역서(못골소하천)" xfId="199" xr:uid="{00000000-0005-0000-0000-0000C1000000}"/>
    <cellStyle name="_남강댐(실행)-new" xfId="200" xr:uid="{00000000-0005-0000-0000-0000C2000000}"/>
    <cellStyle name="_남강댐(실행)-new_남사마을(변경수량)" xfId="201" xr:uid="{00000000-0005-0000-0000-0000C3000000}"/>
    <cellStyle name="_방아육교계산서(고령방향)" xfId="202" xr:uid="{00000000-0005-0000-0000-0000C4000000}"/>
    <cellStyle name="_방아육교계산서(고령방향)_Wd3(방호벽)" xfId="203" xr:uid="{00000000-0005-0000-0000-0000C5000000}"/>
    <cellStyle name="_방아육교계산서(고령방향)_Wd3(방호벽)_정산서내역서(장재소류지)" xfId="204" xr:uid="{00000000-0005-0000-0000-0000C6000000}"/>
    <cellStyle name="_방아육교계산서(고령방향)_Wd3(방호벽)_착공내역서(못골소하천)" xfId="205" xr:uid="{00000000-0005-0000-0000-0000C7000000}"/>
    <cellStyle name="_방아육교계산서(고령방향)_Wd3(방호벽+중분대없음)" xfId="206" xr:uid="{00000000-0005-0000-0000-0000C8000000}"/>
    <cellStyle name="_방아육교계산서(고령방향)_Wd3(방호벽+중분대없음)_정산서내역서(장재소류지)" xfId="207" xr:uid="{00000000-0005-0000-0000-0000C9000000}"/>
    <cellStyle name="_방아육교계산서(고령방향)_Wd3(방호벽+중분대없음)_착공내역서(못골소하천)" xfId="208" xr:uid="{00000000-0005-0000-0000-0000CA000000}"/>
    <cellStyle name="_방아육교계산서(고령방향)_Wd3(보도+연석+난간)" xfId="209" xr:uid="{00000000-0005-0000-0000-0000CB000000}"/>
    <cellStyle name="_방아육교계산서(고령방향)_Wd3(보도+연석+난간)_정산서내역서(장재소류지)" xfId="210" xr:uid="{00000000-0005-0000-0000-0000CC000000}"/>
    <cellStyle name="_방아육교계산서(고령방향)_Wd3(보도+연석+난간)_착공내역서(못골소하천)" xfId="211" xr:uid="{00000000-0005-0000-0000-0000CD000000}"/>
    <cellStyle name="_방아육교계산서(고령방향)_정산서내역서(장재소류지)" xfId="212" xr:uid="{00000000-0005-0000-0000-0000CE000000}"/>
    <cellStyle name="_방아육교계산서(고령방향)_착공내역서(못골소하천)" xfId="213" xr:uid="{00000000-0005-0000-0000-0000CF000000}"/>
    <cellStyle name="_방아육교계산서(쌍림방향)" xfId="214" xr:uid="{00000000-0005-0000-0000-0000D0000000}"/>
    <cellStyle name="_방아육교계산서(쌍림방향)_Wd3(방호벽)" xfId="215" xr:uid="{00000000-0005-0000-0000-0000D1000000}"/>
    <cellStyle name="_방아육교계산서(쌍림방향)_Wd3(방호벽)_정산서내역서(장재소류지)" xfId="216" xr:uid="{00000000-0005-0000-0000-0000D2000000}"/>
    <cellStyle name="_방아육교계산서(쌍림방향)_Wd3(방호벽)_착공내역서(못골소하천)" xfId="217" xr:uid="{00000000-0005-0000-0000-0000D3000000}"/>
    <cellStyle name="_방아육교계산서(쌍림방향)_Wd3(방호벽+중분대없음)" xfId="218" xr:uid="{00000000-0005-0000-0000-0000D4000000}"/>
    <cellStyle name="_방아육교계산서(쌍림방향)_Wd3(방호벽+중분대없음)_정산서내역서(장재소류지)" xfId="219" xr:uid="{00000000-0005-0000-0000-0000D5000000}"/>
    <cellStyle name="_방아육교계산서(쌍림방향)_Wd3(방호벽+중분대없음)_착공내역서(못골소하천)" xfId="220" xr:uid="{00000000-0005-0000-0000-0000D6000000}"/>
    <cellStyle name="_방아육교계산서(쌍림방향)_Wd3(보도+연석+난간)" xfId="221" xr:uid="{00000000-0005-0000-0000-0000D7000000}"/>
    <cellStyle name="_방아육교계산서(쌍림방향)_Wd3(보도+연석+난간)_정산서내역서(장재소류지)" xfId="222" xr:uid="{00000000-0005-0000-0000-0000D8000000}"/>
    <cellStyle name="_방아육교계산서(쌍림방향)_Wd3(보도+연석+난간)_착공내역서(못골소하천)" xfId="223" xr:uid="{00000000-0005-0000-0000-0000D9000000}"/>
    <cellStyle name="_방아육교계산서(쌍림방향)_정산서내역서(장재소류지)" xfId="224" xr:uid="{00000000-0005-0000-0000-0000DA000000}"/>
    <cellStyle name="_방아육교계산서(쌍림방향)_착공내역서(못골소하천)" xfId="225" xr:uid="{00000000-0005-0000-0000-0000DB000000}"/>
    <cellStyle name="_보성우회도로(투찰)" xfId="226" xr:uid="{00000000-0005-0000-0000-0000DC000000}"/>
    <cellStyle name="_보성우회도로(투찰)_남사마을(변경수량)" xfId="227" xr:uid="{00000000-0005-0000-0000-0000DD000000}"/>
    <cellStyle name="_신곡육교계산서(고령방향)" xfId="228" xr:uid="{00000000-0005-0000-0000-0000DE000000}"/>
    <cellStyle name="_신곡육교계산서(고령방향)_Wd3(방호벽)" xfId="229" xr:uid="{00000000-0005-0000-0000-0000DF000000}"/>
    <cellStyle name="_신곡육교계산서(고령방향)_Wd3(방호벽)_정산서내역서(장재소류지)" xfId="230" xr:uid="{00000000-0005-0000-0000-0000E0000000}"/>
    <cellStyle name="_신곡육교계산서(고령방향)_Wd3(방호벽)_착공내역서(못골소하천)" xfId="231" xr:uid="{00000000-0005-0000-0000-0000E1000000}"/>
    <cellStyle name="_신곡육교계산서(고령방향)_Wd3(방호벽+중분대없음)" xfId="232" xr:uid="{00000000-0005-0000-0000-0000E2000000}"/>
    <cellStyle name="_신곡육교계산서(고령방향)_Wd3(방호벽+중분대없음)_정산서내역서(장재소류지)" xfId="233" xr:uid="{00000000-0005-0000-0000-0000E3000000}"/>
    <cellStyle name="_신곡육교계산서(고령방향)_Wd3(방호벽+중분대없음)_착공내역서(못골소하천)" xfId="234" xr:uid="{00000000-0005-0000-0000-0000E4000000}"/>
    <cellStyle name="_신곡육교계산서(고령방향)_Wd3(보도+연석+난간)" xfId="235" xr:uid="{00000000-0005-0000-0000-0000E5000000}"/>
    <cellStyle name="_신곡육교계산서(고령방향)_Wd3(보도+연석+난간)_정산서내역서(장재소류지)" xfId="236" xr:uid="{00000000-0005-0000-0000-0000E6000000}"/>
    <cellStyle name="_신곡육교계산서(고령방향)_Wd3(보도+연석+난간)_착공내역서(못골소하천)" xfId="237" xr:uid="{00000000-0005-0000-0000-0000E7000000}"/>
    <cellStyle name="_신곡육교계산서(고령방향)_정산서내역서(장재소류지)" xfId="238" xr:uid="{00000000-0005-0000-0000-0000E8000000}"/>
    <cellStyle name="_신곡육교계산서(고령방향)_착공내역서(못골소하천)" xfId="239" xr:uid="{00000000-0005-0000-0000-0000E9000000}"/>
    <cellStyle name="_신기육교계산서" xfId="240" xr:uid="{00000000-0005-0000-0000-0000EA000000}"/>
    <cellStyle name="_신기육교계산서_Wd3(방호벽)" xfId="241" xr:uid="{00000000-0005-0000-0000-0000EB000000}"/>
    <cellStyle name="_신기육교계산서_Wd3(방호벽)_정산서내역서(장재소류지)" xfId="242" xr:uid="{00000000-0005-0000-0000-0000EC000000}"/>
    <cellStyle name="_신기육교계산서_Wd3(방호벽)_착공내역서(못골소하천)" xfId="243" xr:uid="{00000000-0005-0000-0000-0000ED000000}"/>
    <cellStyle name="_신기육교계산서_Wd3(방호벽+중분대없음)" xfId="244" xr:uid="{00000000-0005-0000-0000-0000EE000000}"/>
    <cellStyle name="_신기육교계산서_Wd3(방호벽+중분대없음)_정산서내역서(장재소류지)" xfId="245" xr:uid="{00000000-0005-0000-0000-0000EF000000}"/>
    <cellStyle name="_신기육교계산서_Wd3(방호벽+중분대없음)_착공내역서(못골소하천)" xfId="246" xr:uid="{00000000-0005-0000-0000-0000F0000000}"/>
    <cellStyle name="_신기육교계산서_Wd3(보도+연석+난간)" xfId="247" xr:uid="{00000000-0005-0000-0000-0000F1000000}"/>
    <cellStyle name="_신기육교계산서_Wd3(보도+연석+난간)_정산서내역서(장재소류지)" xfId="248" xr:uid="{00000000-0005-0000-0000-0000F2000000}"/>
    <cellStyle name="_신기육교계산서_Wd3(보도+연석+난간)_착공내역서(못골소하천)" xfId="249" xr:uid="{00000000-0005-0000-0000-0000F3000000}"/>
    <cellStyle name="_신기육교계산서_정산서내역서(장재소류지)" xfId="250" xr:uid="{00000000-0005-0000-0000-0000F4000000}"/>
    <cellStyle name="_신기육교계산서_착공내역서(못골소하천)" xfId="251" xr:uid="{00000000-0005-0000-0000-0000F5000000}"/>
    <cellStyle name="_신원1교(곡선교)계산서" xfId="252" xr:uid="{00000000-0005-0000-0000-0000F6000000}"/>
    <cellStyle name="_신원1교(곡선교)계산서_Wd3(방호벽)" xfId="253" xr:uid="{00000000-0005-0000-0000-0000F7000000}"/>
    <cellStyle name="_신원1교(곡선교)계산서_Wd3(방호벽)_정산서내역서(장재소류지)" xfId="254" xr:uid="{00000000-0005-0000-0000-0000F8000000}"/>
    <cellStyle name="_신원1교(곡선교)계산서_Wd3(방호벽)_착공내역서(못골소하천)" xfId="255" xr:uid="{00000000-0005-0000-0000-0000F9000000}"/>
    <cellStyle name="_신원1교(곡선교)계산서_Wd3(방호벽+중분대없음)" xfId="256" xr:uid="{00000000-0005-0000-0000-0000FA000000}"/>
    <cellStyle name="_신원1교(곡선교)계산서_Wd3(방호벽+중분대없음)_정산서내역서(장재소류지)" xfId="257" xr:uid="{00000000-0005-0000-0000-0000FB000000}"/>
    <cellStyle name="_신원1교(곡선교)계산서_Wd3(방호벽+중분대없음)_착공내역서(못골소하천)" xfId="258" xr:uid="{00000000-0005-0000-0000-0000FC000000}"/>
    <cellStyle name="_신원1교(곡선교)계산서_Wd3(보도+연석+난간)" xfId="259" xr:uid="{00000000-0005-0000-0000-0000FD000000}"/>
    <cellStyle name="_신원1교(곡선교)계산서_Wd3(보도+연석+난간)_정산서내역서(장재소류지)" xfId="260" xr:uid="{00000000-0005-0000-0000-0000FE000000}"/>
    <cellStyle name="_신원1교(곡선교)계산서_Wd3(보도+연석+난간)_착공내역서(못골소하천)" xfId="261" xr:uid="{00000000-0005-0000-0000-0000FF000000}"/>
    <cellStyle name="_신원1교(곡선교)계산서_정산서내역서(장재소류지)" xfId="262" xr:uid="{00000000-0005-0000-0000-000000010000}"/>
    <cellStyle name="_신원1교(곡선교)계산서_착공내역서(못골소하천)" xfId="263" xr:uid="{00000000-0005-0000-0000-000001010000}"/>
    <cellStyle name="_영주국도대체도로" xfId="264" xr:uid="{00000000-0005-0000-0000-000002010000}"/>
    <cellStyle name="_예림교(가실행)-수정" xfId="265" xr:uid="{00000000-0005-0000-0000-000003010000}"/>
    <cellStyle name="_원본-from안양시" xfId="266" xr:uid="{00000000-0005-0000-0000-000004010000}"/>
    <cellStyle name="_원본-from안양시_Wd3(방호벽)" xfId="267" xr:uid="{00000000-0005-0000-0000-000005010000}"/>
    <cellStyle name="_원본-from안양시_Wd3(방호벽)_정산서내역서(장재소류지)" xfId="268" xr:uid="{00000000-0005-0000-0000-000006010000}"/>
    <cellStyle name="_원본-from안양시_Wd3(방호벽)_착공내역서(못골소하천)" xfId="269" xr:uid="{00000000-0005-0000-0000-000007010000}"/>
    <cellStyle name="_원본-from안양시_Wd3(방호벽+중분대없음)" xfId="270" xr:uid="{00000000-0005-0000-0000-000008010000}"/>
    <cellStyle name="_원본-from안양시_Wd3(방호벽+중분대없음)_정산서내역서(장재소류지)" xfId="271" xr:uid="{00000000-0005-0000-0000-000009010000}"/>
    <cellStyle name="_원본-from안양시_Wd3(방호벽+중분대없음)_착공내역서(못골소하천)" xfId="272" xr:uid="{00000000-0005-0000-0000-00000A010000}"/>
    <cellStyle name="_원본-from안양시_Wd3(보도+연석+난간)" xfId="273" xr:uid="{00000000-0005-0000-0000-00000B010000}"/>
    <cellStyle name="_원본-from안양시_Wd3(보도+연석+난간)_정산서내역서(장재소류지)" xfId="274" xr:uid="{00000000-0005-0000-0000-00000C010000}"/>
    <cellStyle name="_원본-from안양시_Wd3(보도+연석+난간)_착공내역서(못골소하천)" xfId="275" xr:uid="{00000000-0005-0000-0000-00000D010000}"/>
    <cellStyle name="_원본-from안양시_정산서내역서(장재소류지)" xfId="276" xr:uid="{00000000-0005-0000-0000-00000E010000}"/>
    <cellStyle name="_원본-from안양시_착공내역서(못골소하천)" xfId="277" xr:uid="{00000000-0005-0000-0000-00000F010000}"/>
    <cellStyle name="_이천1육교계산서" xfId="278" xr:uid="{00000000-0005-0000-0000-000010010000}"/>
    <cellStyle name="_이천1육교계산서_Wd3(방호벽)" xfId="279" xr:uid="{00000000-0005-0000-0000-000011010000}"/>
    <cellStyle name="_이천1육교계산서_Wd3(방호벽)_정산서내역서(장재소류지)" xfId="280" xr:uid="{00000000-0005-0000-0000-000012010000}"/>
    <cellStyle name="_이천1육교계산서_Wd3(방호벽)_착공내역서(못골소하천)" xfId="281" xr:uid="{00000000-0005-0000-0000-000013010000}"/>
    <cellStyle name="_이천1육교계산서_Wd3(방호벽+중분대없음)" xfId="282" xr:uid="{00000000-0005-0000-0000-000014010000}"/>
    <cellStyle name="_이천1육교계산서_Wd3(방호벽+중분대없음)_정산서내역서(장재소류지)" xfId="283" xr:uid="{00000000-0005-0000-0000-000015010000}"/>
    <cellStyle name="_이천1육교계산서_Wd3(방호벽+중분대없음)_착공내역서(못골소하천)" xfId="284" xr:uid="{00000000-0005-0000-0000-000016010000}"/>
    <cellStyle name="_이천1육교계산서_Wd3(보도+연석+난간)" xfId="285" xr:uid="{00000000-0005-0000-0000-000017010000}"/>
    <cellStyle name="_이천1육교계산서_Wd3(보도+연석+난간)_정산서내역서(장재소류지)" xfId="286" xr:uid="{00000000-0005-0000-0000-000018010000}"/>
    <cellStyle name="_이천1육교계산서_Wd3(보도+연석+난간)_착공내역서(못골소하천)" xfId="287" xr:uid="{00000000-0005-0000-0000-000019010000}"/>
    <cellStyle name="_이천1육교계산서_정산서내역서(장재소류지)" xfId="288" xr:uid="{00000000-0005-0000-0000-00001A010000}"/>
    <cellStyle name="_이천1육교계산서_착공내역서(못골소하천)" xfId="289" xr:uid="{00000000-0005-0000-0000-00001B010000}"/>
    <cellStyle name="_인원계획표 " xfId="290" xr:uid="{00000000-0005-0000-0000-00001C010000}"/>
    <cellStyle name="_인원계획표 _남사마을(변경수량)" xfId="291" xr:uid="{00000000-0005-0000-0000-00001D010000}"/>
    <cellStyle name="_인원계획표 _적격 " xfId="292" xr:uid="{00000000-0005-0000-0000-00001E010000}"/>
    <cellStyle name="_인원계획표 _적격 _남사마을(변경수량)" xfId="293" xr:uid="{00000000-0005-0000-0000-00001F010000}"/>
    <cellStyle name="_입찰표지 " xfId="294" xr:uid="{00000000-0005-0000-0000-000020010000}"/>
    <cellStyle name="_입찰표지 _남사마을(변경수량)" xfId="295" xr:uid="{00000000-0005-0000-0000-000021010000}"/>
    <cellStyle name="_적격 " xfId="296" xr:uid="{00000000-0005-0000-0000-000022010000}"/>
    <cellStyle name="_적격 _남사마을(변경수량)" xfId="297" xr:uid="{00000000-0005-0000-0000-000023010000}"/>
    <cellStyle name="_적격 _집행갑지 " xfId="298" xr:uid="{00000000-0005-0000-0000-000024010000}"/>
    <cellStyle name="_적격 _집행갑지 _남사마을(변경수량)" xfId="299" xr:uid="{00000000-0005-0000-0000-000025010000}"/>
    <cellStyle name="_적격(화산) " xfId="300" xr:uid="{00000000-0005-0000-0000-000026010000}"/>
    <cellStyle name="_적격(화산) _남사마을(변경수량)" xfId="301" xr:uid="{00000000-0005-0000-0000-000027010000}"/>
    <cellStyle name="_집행갑지 " xfId="302" xr:uid="{00000000-0005-0000-0000-000028010000}"/>
    <cellStyle name="_집행갑지 _남사마을(변경수량)" xfId="303" xr:uid="{00000000-0005-0000-0000-000029010000}"/>
    <cellStyle name="_청주우회(남면-북면)" xfId="304" xr:uid="{00000000-0005-0000-0000-00002A010000}"/>
    <cellStyle name="_청주우회(남면-북면)_4공구-도급계약(전체분)내역" xfId="305" xr:uid="{00000000-0005-0000-0000-00002B010000}"/>
    <cellStyle name="_청주우회(남면-북면)_4공구-도급계약(전체분)내역_남강댐(실행)-new" xfId="306" xr:uid="{00000000-0005-0000-0000-00002C010000}"/>
    <cellStyle name="_청주우회(남면-북면)_4공구-도급계약(전체분)내역_남강댐(실행)-new_남사마을(변경수량)" xfId="307" xr:uid="{00000000-0005-0000-0000-00002D010000}"/>
    <cellStyle name="_청주우회(남면-북면)_4공구-도급계약(전체분)내역_남사마을(변경수량)" xfId="308" xr:uid="{00000000-0005-0000-0000-00002E010000}"/>
    <cellStyle name="_청주우회(남면-북면)_남사마을(변경수량)" xfId="309" xr:uid="{00000000-0005-0000-0000-00002F010000}"/>
    <cellStyle name="_표지 및 세로표지" xfId="310" xr:uid="{00000000-0005-0000-0000-000030010000}"/>
    <cellStyle name="_표지 및 세로표지_정산서내역서(장재소류지)" xfId="311" xr:uid="{00000000-0005-0000-0000-000031010000}"/>
    <cellStyle name="_표지 및 세로표지_착공내역서(못골소하천)" xfId="312" xr:uid="{00000000-0005-0000-0000-000032010000}"/>
    <cellStyle name="’E‰Y [0.00]_laroux" xfId="313" xr:uid="{00000000-0005-0000-0000-000033010000}"/>
    <cellStyle name="’E‰Y_laroux" xfId="314" xr:uid="{00000000-0005-0000-0000-000034010000}"/>
    <cellStyle name="¤@?e_TEST-1 " xfId="315" xr:uid="{00000000-0005-0000-0000-000035010000}"/>
    <cellStyle name="°ia¤¼o " xfId="316" xr:uid="{00000000-0005-0000-0000-000036010000}"/>
    <cellStyle name="°ia¤aa " xfId="317" xr:uid="{00000000-0005-0000-0000-000037010000}"/>
    <cellStyle name="0" xfId="318" xr:uid="{00000000-0005-0000-0000-000038010000}"/>
    <cellStyle name="0.0" xfId="319" xr:uid="{00000000-0005-0000-0000-000039010000}"/>
    <cellStyle name="0.00" xfId="320" xr:uid="{00000000-0005-0000-0000-00003A010000}"/>
    <cellStyle name="00" xfId="321" xr:uid="{00000000-0005-0000-0000-00003B010000}"/>
    <cellStyle name="20% - 강조색1 2" xfId="322" xr:uid="{00000000-0005-0000-0000-00003C010000}"/>
    <cellStyle name="20% - 강조색2 2" xfId="323" xr:uid="{00000000-0005-0000-0000-00003D010000}"/>
    <cellStyle name="20% - 강조색3 2" xfId="324" xr:uid="{00000000-0005-0000-0000-00003E010000}"/>
    <cellStyle name="20% - 강조색4 2" xfId="325" xr:uid="{00000000-0005-0000-0000-00003F010000}"/>
    <cellStyle name="20% - 강조색5 2" xfId="326" xr:uid="{00000000-0005-0000-0000-000040010000}"/>
    <cellStyle name="20% - 강조색6 2" xfId="327" xr:uid="{00000000-0005-0000-0000-000041010000}"/>
    <cellStyle name="'271" xfId="328" xr:uid="{00000000-0005-0000-0000-000042010000}"/>
    <cellStyle name="40% - 강조색1 2" xfId="329" xr:uid="{00000000-0005-0000-0000-000043010000}"/>
    <cellStyle name="40% - 강조색2 2" xfId="330" xr:uid="{00000000-0005-0000-0000-000044010000}"/>
    <cellStyle name="40% - 강조색3 2" xfId="331" xr:uid="{00000000-0005-0000-0000-000045010000}"/>
    <cellStyle name="40% - 강조색4 2" xfId="332" xr:uid="{00000000-0005-0000-0000-000046010000}"/>
    <cellStyle name="40% - 강조색5 2" xfId="333" xr:uid="{00000000-0005-0000-0000-000047010000}"/>
    <cellStyle name="40% - 강조색6 2" xfId="334" xr:uid="{00000000-0005-0000-0000-000048010000}"/>
    <cellStyle name="60% - 강조색1 2" xfId="335" xr:uid="{00000000-0005-0000-0000-000049010000}"/>
    <cellStyle name="60% - 강조색2 2" xfId="336" xr:uid="{00000000-0005-0000-0000-00004A010000}"/>
    <cellStyle name="60% - 강조색3 2" xfId="337" xr:uid="{00000000-0005-0000-0000-00004B010000}"/>
    <cellStyle name="60% - 강조색4 2" xfId="338" xr:uid="{00000000-0005-0000-0000-00004C010000}"/>
    <cellStyle name="60% - 강조색5 2" xfId="339" xr:uid="{00000000-0005-0000-0000-00004D010000}"/>
    <cellStyle name="60% - 강조색6 2" xfId="340" xr:uid="{00000000-0005-0000-0000-00004E010000}"/>
    <cellStyle name="A¨­￠￢￠O [0]_INQUIRY ￠?￥i¨u¡AAⓒ￢Aⓒª " xfId="341" xr:uid="{00000000-0005-0000-0000-00004F010000}"/>
    <cellStyle name="A¨­￠￢￠O_INQUIRY ￠?￥i¨u¡AAⓒ￢Aⓒª " xfId="342" xr:uid="{00000000-0005-0000-0000-000050010000}"/>
    <cellStyle name="AeE­ [0]_ 2ÆAAþº° " xfId="343" xr:uid="{00000000-0005-0000-0000-000051010000}"/>
    <cellStyle name="ÅëÈ­ [0]_Sheet1" xfId="344" xr:uid="{00000000-0005-0000-0000-000052010000}"/>
    <cellStyle name="AeE­_ 2ÆAAþº° " xfId="345" xr:uid="{00000000-0005-0000-0000-000053010000}"/>
    <cellStyle name="ÅëÈ­_Sheet1" xfId="346" xr:uid="{00000000-0005-0000-0000-000054010000}"/>
    <cellStyle name="AeE¡ⓒ [0]_INQUIRY ￠?￥i¨u¡AAⓒ￢Aⓒª " xfId="347" xr:uid="{00000000-0005-0000-0000-000055010000}"/>
    <cellStyle name="AeE¡ⓒ_INQUIRY ￠?￥i¨u¡AAⓒ￢Aⓒª " xfId="348" xr:uid="{00000000-0005-0000-0000-000056010000}"/>
    <cellStyle name="Æu¼ " xfId="349" xr:uid="{00000000-0005-0000-0000-000057010000}"/>
    <cellStyle name="ALIGNMENT" xfId="350" xr:uid="{00000000-0005-0000-0000-000058010000}"/>
    <cellStyle name="AÞ¸¶ [0]_ 2ÆAAþº° " xfId="351" xr:uid="{00000000-0005-0000-0000-000059010000}"/>
    <cellStyle name="ÄÞ¸¶ [0]_Sheet1" xfId="352" xr:uid="{00000000-0005-0000-0000-00005A010000}"/>
    <cellStyle name="AÞ¸¶_ 2ÆAAþº° " xfId="353" xr:uid="{00000000-0005-0000-0000-00005B010000}"/>
    <cellStyle name="ÄÞ¸¶_Sheet1" xfId="354" xr:uid="{00000000-0005-0000-0000-00005C010000}"/>
    <cellStyle name="Au¸r " xfId="355" xr:uid="{00000000-0005-0000-0000-00005D010000}"/>
    <cellStyle name="C¡IA¨ª_¡ic¨u¡A¨￢I¨￢¡Æ AN¡Æe " xfId="356" xr:uid="{00000000-0005-0000-0000-00005E010000}"/>
    <cellStyle name="C￥AØ_  FAB AIA¤  " xfId="357" xr:uid="{00000000-0005-0000-0000-00005F010000}"/>
    <cellStyle name="Ç¥ÁØ_»óºÎ¼ö·®Áý°è " xfId="358" xr:uid="{00000000-0005-0000-0000-000060010000}"/>
    <cellStyle name="C￥AØ_≫c¾÷ºIº° AN°e " xfId="359" xr:uid="{00000000-0005-0000-0000-000061010000}"/>
    <cellStyle name="Ç¥ÁØ_³ëÀÓ´Ü°¡ " xfId="360" xr:uid="{00000000-0005-0000-0000-000062010000}"/>
    <cellStyle name="C￥AØ_C°¼A(AoAO) " xfId="361" xr:uid="{00000000-0005-0000-0000-000063010000}"/>
    <cellStyle name="Ç¥ÁØ_Ç°¼À(ÁöÀÔ) " xfId="362" xr:uid="{00000000-0005-0000-0000-000064010000}"/>
    <cellStyle name="C￥AØ_PERSONAL" xfId="363" xr:uid="{00000000-0005-0000-0000-000065010000}"/>
    <cellStyle name="Calc Currency (0)" xfId="364" xr:uid="{00000000-0005-0000-0000-000066010000}"/>
    <cellStyle name="category" xfId="365" xr:uid="{00000000-0005-0000-0000-000067010000}"/>
    <cellStyle name="Comma" xfId="366" xr:uid="{00000000-0005-0000-0000-000068010000}"/>
    <cellStyle name="Comma [0]" xfId="367" xr:uid="{00000000-0005-0000-0000-000069010000}"/>
    <cellStyle name="comma zerodec" xfId="368" xr:uid="{00000000-0005-0000-0000-00006A010000}"/>
    <cellStyle name="Comma_ SG&amp;A Bridge " xfId="369" xr:uid="{00000000-0005-0000-0000-00006B010000}"/>
    <cellStyle name="Comma0" xfId="370" xr:uid="{00000000-0005-0000-0000-00006C010000}"/>
    <cellStyle name="Curren?_x0012_퐀_x0017_?" xfId="371" xr:uid="{00000000-0005-0000-0000-00006D010000}"/>
    <cellStyle name="Currency" xfId="372" xr:uid="{00000000-0005-0000-0000-00006E010000}"/>
    <cellStyle name="Currency [0]" xfId="373" xr:uid="{00000000-0005-0000-0000-00006F010000}"/>
    <cellStyle name="Currency(￦)" xfId="374" xr:uid="{00000000-0005-0000-0000-000070010000}"/>
    <cellStyle name="Currency_ SG&amp;A Bridge " xfId="375" xr:uid="{00000000-0005-0000-0000-000071010000}"/>
    <cellStyle name="Currency0" xfId="376" xr:uid="{00000000-0005-0000-0000-000072010000}"/>
    <cellStyle name="Currency1" xfId="377" xr:uid="{00000000-0005-0000-0000-000073010000}"/>
    <cellStyle name="Date" xfId="378" xr:uid="{00000000-0005-0000-0000-000074010000}"/>
    <cellStyle name="Dollar (zero dec)" xfId="379" xr:uid="{00000000-0005-0000-0000-000075010000}"/>
    <cellStyle name="F2" xfId="380" xr:uid="{00000000-0005-0000-0000-000076010000}"/>
    <cellStyle name="F3" xfId="381" xr:uid="{00000000-0005-0000-0000-000077010000}"/>
    <cellStyle name="F4" xfId="382" xr:uid="{00000000-0005-0000-0000-000078010000}"/>
    <cellStyle name="F5" xfId="383" xr:uid="{00000000-0005-0000-0000-000079010000}"/>
    <cellStyle name="F6" xfId="384" xr:uid="{00000000-0005-0000-0000-00007A010000}"/>
    <cellStyle name="F7" xfId="385" xr:uid="{00000000-0005-0000-0000-00007B010000}"/>
    <cellStyle name="F8" xfId="386" xr:uid="{00000000-0005-0000-0000-00007C010000}"/>
    <cellStyle name="Fixed" xfId="387" xr:uid="{00000000-0005-0000-0000-00007D010000}"/>
    <cellStyle name="Grey" xfId="388" xr:uid="{00000000-0005-0000-0000-00007E010000}"/>
    <cellStyle name="HEADER" xfId="389" xr:uid="{00000000-0005-0000-0000-00007F010000}"/>
    <cellStyle name="Header1" xfId="390" xr:uid="{00000000-0005-0000-0000-000080010000}"/>
    <cellStyle name="Header2" xfId="391" xr:uid="{00000000-0005-0000-0000-000081010000}"/>
    <cellStyle name="Heading 1" xfId="392" xr:uid="{00000000-0005-0000-0000-000082010000}"/>
    <cellStyle name="Heading 2" xfId="393" xr:uid="{00000000-0005-0000-0000-000083010000}"/>
    <cellStyle name="Heading1" xfId="394" xr:uid="{00000000-0005-0000-0000-000084010000}"/>
    <cellStyle name="Heading2" xfId="395" xr:uid="{00000000-0005-0000-0000-000085010000}"/>
    <cellStyle name="Helv8_PFD4.XLS" xfId="396" xr:uid="{00000000-0005-0000-0000-000086010000}"/>
    <cellStyle name="Hyperlink_NEGS" xfId="397" xr:uid="{00000000-0005-0000-0000-000087010000}"/>
    <cellStyle name="Input [yellow]" xfId="398" xr:uid="{00000000-0005-0000-0000-000088010000}"/>
    <cellStyle name="Midtitle" xfId="399" xr:uid="{00000000-0005-0000-0000-000089010000}"/>
    <cellStyle name="Milliers [0]_Arabian Spec" xfId="400" xr:uid="{00000000-0005-0000-0000-00008A010000}"/>
    <cellStyle name="Milliers_Arabian Spec" xfId="401" xr:uid="{00000000-0005-0000-0000-00008B010000}"/>
    <cellStyle name="Model" xfId="402" xr:uid="{00000000-0005-0000-0000-00008C010000}"/>
    <cellStyle name="Mon?aire [0]_Arabian Spec" xfId="403" xr:uid="{00000000-0005-0000-0000-00008D010000}"/>
    <cellStyle name="Mon?aire_Arabian Spec" xfId="404" xr:uid="{00000000-0005-0000-0000-00008E010000}"/>
    <cellStyle name="no dec" xfId="405" xr:uid="{00000000-0005-0000-0000-00008F010000}"/>
    <cellStyle name="normal" xfId="406" xr:uid="{00000000-0005-0000-0000-000090010000}"/>
    <cellStyle name="Normal - Style1" xfId="407" xr:uid="{00000000-0005-0000-0000-000091010000}"/>
    <cellStyle name="Normal - 유형1" xfId="408" xr:uid="{00000000-0005-0000-0000-000092010000}"/>
    <cellStyle name="Normal_ SG&amp;A Bridge " xfId="409" xr:uid="{00000000-0005-0000-0000-000093010000}"/>
    <cellStyle name="Œ…?æ맖?e [0.00]_laroux" xfId="410" xr:uid="{00000000-0005-0000-0000-000094010000}"/>
    <cellStyle name="Œ…?æ맖?e_laroux" xfId="411" xr:uid="{00000000-0005-0000-0000-000095010000}"/>
    <cellStyle name="Percent" xfId="412" xr:uid="{00000000-0005-0000-0000-000096010000}"/>
    <cellStyle name="Percent [2]" xfId="413" xr:uid="{00000000-0005-0000-0000-000097010000}"/>
    <cellStyle name="Percent_구조물공" xfId="414" xr:uid="{00000000-0005-0000-0000-000098010000}"/>
    <cellStyle name="subhead" xfId="415" xr:uid="{00000000-0005-0000-0000-000099010000}"/>
    <cellStyle name="testtitle" xfId="416" xr:uid="{00000000-0005-0000-0000-00009A010000}"/>
    <cellStyle name="Title" xfId="417" xr:uid="{00000000-0005-0000-0000-00009B010000}"/>
    <cellStyle name="title [1]" xfId="418" xr:uid="{00000000-0005-0000-0000-00009C010000}"/>
    <cellStyle name="title [2]" xfId="419" xr:uid="{00000000-0005-0000-0000-00009D010000}"/>
    <cellStyle name="Total" xfId="420" xr:uid="{00000000-0005-0000-0000-00009E010000}"/>
    <cellStyle name="UM" xfId="421" xr:uid="{00000000-0005-0000-0000-00009F010000}"/>
    <cellStyle name="강조색1 2" xfId="422" xr:uid="{00000000-0005-0000-0000-0000A0010000}"/>
    <cellStyle name="강조색2 2" xfId="423" xr:uid="{00000000-0005-0000-0000-0000A1010000}"/>
    <cellStyle name="강조색3 2" xfId="424" xr:uid="{00000000-0005-0000-0000-0000A2010000}"/>
    <cellStyle name="강조색4 2" xfId="425" xr:uid="{00000000-0005-0000-0000-0000A3010000}"/>
    <cellStyle name="강조색5 2" xfId="426" xr:uid="{00000000-0005-0000-0000-0000A4010000}"/>
    <cellStyle name="강조색6 2" xfId="427" xr:uid="{00000000-0005-0000-0000-0000A5010000}"/>
    <cellStyle name="경고문 2" xfId="428" xr:uid="{00000000-0005-0000-0000-0000A6010000}"/>
    <cellStyle name="계산 2" xfId="429" xr:uid="{00000000-0005-0000-0000-0000A7010000}"/>
    <cellStyle name="고정소숫점" xfId="430" xr:uid="{00000000-0005-0000-0000-0000A8010000}"/>
    <cellStyle name="고정출력1" xfId="431" xr:uid="{00000000-0005-0000-0000-0000A9010000}"/>
    <cellStyle name="고정출력2" xfId="432" xr:uid="{00000000-0005-0000-0000-0000AA010000}"/>
    <cellStyle name="국종합건설" xfId="433" xr:uid="{00000000-0005-0000-0000-0000AB010000}"/>
    <cellStyle name="나쁨 2" xfId="434" xr:uid="{00000000-0005-0000-0000-0000AC010000}"/>
    <cellStyle name="날짜" xfId="435" xr:uid="{00000000-0005-0000-0000-0000AD010000}"/>
    <cellStyle name="내역서" xfId="436" xr:uid="{00000000-0005-0000-0000-0000AE010000}"/>
    <cellStyle name="달러" xfId="437" xr:uid="{00000000-0005-0000-0000-0000AF010000}"/>
    <cellStyle name="뒤에 오는 하이퍼링크" xfId="438" xr:uid="{00000000-0005-0000-0000-0000B0010000}"/>
    <cellStyle name="똿뗦먛귟 [0.00]_PRODUCT DETAIL Q1" xfId="439" xr:uid="{00000000-0005-0000-0000-0000B1010000}"/>
    <cellStyle name="똿뗦먛귟_PRODUCT DETAIL Q1" xfId="440" xr:uid="{00000000-0005-0000-0000-0000B2010000}"/>
    <cellStyle name="마이너스키" xfId="441" xr:uid="{00000000-0005-0000-0000-0000B3010000}"/>
    <cellStyle name="메모 2" xfId="442" xr:uid="{00000000-0005-0000-0000-0000B4010000}"/>
    <cellStyle name="믅됞 [0.00]_PRODUCT DETAIL Q1" xfId="443" xr:uid="{00000000-0005-0000-0000-0000B5010000}"/>
    <cellStyle name="믅됞_PRODUCT DETAIL Q1" xfId="444" xr:uid="{00000000-0005-0000-0000-0000B6010000}"/>
    <cellStyle name="백 " xfId="445" xr:uid="{00000000-0005-0000-0000-0000B7010000}"/>
    <cellStyle name="백분율" xfId="2" builtinId="5"/>
    <cellStyle name="백분율 [0]" xfId="446" xr:uid="{00000000-0005-0000-0000-0000B9010000}"/>
    <cellStyle name="백분율 [2]" xfId="447" xr:uid="{00000000-0005-0000-0000-0000BA010000}"/>
    <cellStyle name="백분율 2" xfId="448" xr:uid="{00000000-0005-0000-0000-0000BB010000}"/>
    <cellStyle name="백분율 3" xfId="5" xr:uid="{00000000-0005-0000-0000-0000BC010000}"/>
    <cellStyle name="보통 2" xfId="449" xr:uid="{00000000-0005-0000-0000-0000BD010000}"/>
    <cellStyle name="뷭?_7200000" xfId="450" xr:uid="{00000000-0005-0000-0000-0000BE010000}"/>
    <cellStyle name="선택영역" xfId="451" xr:uid="{00000000-0005-0000-0000-0000BF010000}"/>
    <cellStyle name="설계서" xfId="452" xr:uid="{00000000-0005-0000-0000-0000C0010000}"/>
    <cellStyle name="설명 텍스트 2" xfId="453" xr:uid="{00000000-0005-0000-0000-0000C1010000}"/>
    <cellStyle name="셀 확인 2" xfId="454" xr:uid="{00000000-0005-0000-0000-0000C2010000}"/>
    <cellStyle name="숫자" xfId="455" xr:uid="{00000000-0005-0000-0000-0000C3010000}"/>
    <cellStyle name="숫자(R)" xfId="456" xr:uid="{00000000-0005-0000-0000-0000C4010000}"/>
    <cellStyle name="숫자1" xfId="457" xr:uid="{00000000-0005-0000-0000-0000C5010000}"/>
    <cellStyle name="숫자3" xfId="458" xr:uid="{00000000-0005-0000-0000-0000C6010000}"/>
    <cellStyle name="쉼표 [0]" xfId="1" builtinId="6"/>
    <cellStyle name="쉼표 [0] 2" xfId="459" xr:uid="{00000000-0005-0000-0000-0000C8010000}"/>
    <cellStyle name="쉼표 [0] 3" xfId="4" xr:uid="{00000000-0005-0000-0000-0000C9010000}"/>
    <cellStyle name="스타일 1" xfId="460" xr:uid="{00000000-0005-0000-0000-0000CA010000}"/>
    <cellStyle name="안건회계법인" xfId="461" xr:uid="{00000000-0005-0000-0000-0000CB010000}"/>
    <cellStyle name="연결된 셀 2" xfId="462" xr:uid="{00000000-0005-0000-0000-0000CC010000}"/>
    <cellStyle name="요약 2" xfId="463" xr:uid="{00000000-0005-0000-0000-0000CD010000}"/>
    <cellStyle name="원" xfId="464" xr:uid="{00000000-0005-0000-0000-0000CE010000}"/>
    <cellStyle name="원_2004년(년도할사업개요)" xfId="465" xr:uid="{00000000-0005-0000-0000-0000CF010000}"/>
    <cellStyle name="원_솔기지 그라우팅공사비" xfId="466" xr:uid="{00000000-0005-0000-0000-0000D0010000}"/>
    <cellStyle name="원_일위대가표" xfId="467" xr:uid="{00000000-0005-0000-0000-0000D1010000}"/>
    <cellStyle name="원_환경보전비(1)" xfId="468" xr:uid="{00000000-0005-0000-0000-0000D2010000}"/>
    <cellStyle name="일반" xfId="469" xr:uid="{00000000-0005-0000-0000-0000D3010000}"/>
    <cellStyle name="입력 2" xfId="470" xr:uid="{00000000-0005-0000-0000-0000D4010000}"/>
    <cellStyle name="자리수" xfId="471" xr:uid="{00000000-0005-0000-0000-0000D5010000}"/>
    <cellStyle name="자리수0" xfId="472" xr:uid="{00000000-0005-0000-0000-0000D6010000}"/>
    <cellStyle name="제목 1 2" xfId="473" xr:uid="{00000000-0005-0000-0000-0000D7010000}"/>
    <cellStyle name="제목 2 2" xfId="474" xr:uid="{00000000-0005-0000-0000-0000D8010000}"/>
    <cellStyle name="제목 3 2" xfId="475" xr:uid="{00000000-0005-0000-0000-0000D9010000}"/>
    <cellStyle name="제목 4 2" xfId="476" xr:uid="{00000000-0005-0000-0000-0000DA010000}"/>
    <cellStyle name="제목 5" xfId="477" xr:uid="{00000000-0005-0000-0000-0000DB010000}"/>
    <cellStyle name="좋음 2" xfId="478" xr:uid="{00000000-0005-0000-0000-0000DC010000}"/>
    <cellStyle name="지정되지 않음" xfId="479" xr:uid="{00000000-0005-0000-0000-0000DD010000}"/>
    <cellStyle name="출력 2" xfId="480" xr:uid="{00000000-0005-0000-0000-0000DE010000}"/>
    <cellStyle name="측점" xfId="481" xr:uid="{00000000-0005-0000-0000-0000DF010000}"/>
    <cellStyle name="콤마 [0]" xfId="482" xr:uid="{00000000-0005-0000-0000-0000E0010000}"/>
    <cellStyle name="콤마 [2]" xfId="483" xr:uid="{00000000-0005-0000-0000-0000E1010000}"/>
    <cellStyle name="콤마_  종  합  " xfId="484" xr:uid="{00000000-0005-0000-0000-0000E2010000}"/>
    <cellStyle name="통화 [0] 2" xfId="485" xr:uid="{00000000-0005-0000-0000-0000E3010000}"/>
    <cellStyle name="통화 [0] 2 2" xfId="486" xr:uid="{00000000-0005-0000-0000-0000E4010000}"/>
    <cellStyle name="퍼센트" xfId="487" xr:uid="{00000000-0005-0000-0000-0000E5010000}"/>
    <cellStyle name="표" xfId="488" xr:uid="{00000000-0005-0000-0000-0000E6010000}"/>
    <cellStyle name="표준" xfId="0" builtinId="0"/>
    <cellStyle name="표준 11" xfId="489" xr:uid="{00000000-0005-0000-0000-0000E8010000}"/>
    <cellStyle name="표준 2" xfId="490" xr:uid="{00000000-0005-0000-0000-0000E9010000}"/>
    <cellStyle name="표준 2 2" xfId="491" xr:uid="{00000000-0005-0000-0000-0000EA010000}"/>
    <cellStyle name="표준 2 2 2" xfId="3" xr:uid="{00000000-0005-0000-0000-0000EB010000}"/>
    <cellStyle name="표준 2 3" xfId="492" xr:uid="{00000000-0005-0000-0000-0000EC010000}"/>
    <cellStyle name="표준 2 4" xfId="493" xr:uid="{00000000-0005-0000-0000-0000ED010000}"/>
    <cellStyle name="표준 3" xfId="494" xr:uid="{00000000-0005-0000-0000-0000EE010000}"/>
    <cellStyle name="표준 3 2" xfId="495" xr:uid="{00000000-0005-0000-0000-0000EF010000}"/>
    <cellStyle name="표준 4" xfId="496" xr:uid="{00000000-0005-0000-0000-0000F0010000}"/>
    <cellStyle name="표준 5" xfId="497" xr:uid="{00000000-0005-0000-0000-0000F1010000}"/>
    <cellStyle name="표준 6" xfId="498" xr:uid="{00000000-0005-0000-0000-0000F2010000}"/>
    <cellStyle name="표준 7" xfId="499" xr:uid="{00000000-0005-0000-0000-0000F3010000}"/>
    <cellStyle name="표준 8" xfId="500" xr:uid="{00000000-0005-0000-0000-0000F4010000}"/>
    <cellStyle name="표준 9" xfId="501" xr:uid="{00000000-0005-0000-0000-0000F5010000}"/>
    <cellStyle name="標準_Akia(F）-8" xfId="502" xr:uid="{00000000-0005-0000-0000-0000F6010000}"/>
    <cellStyle name="표준1" xfId="503" xr:uid="{00000000-0005-0000-0000-0000F7010000}"/>
    <cellStyle name="합산" xfId="504" xr:uid="{00000000-0005-0000-0000-0000F8010000}"/>
    <cellStyle name="화폐기호" xfId="505" xr:uid="{00000000-0005-0000-0000-0000F9010000}"/>
    <cellStyle name="화폐기호0" xfId="506" xr:uid="{00000000-0005-0000-0000-0000FA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37;&#50857;\J.S.Y\My%20Documents\&#45800;%20BOX%20&#44396;&#51312;&#44228;&#49328;&#49436;%20VER%203_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OF4WTK3O/My%20Documents/Book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3469;\D\excel&#51088;&#47308;\&#54364;&#51456;&#53440;&#510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436;&#49885;\&#44228;&#50557;~&#52397;&#44396;&#49436;&#474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6020;&#54788;&#44148;&#49444;\&#44277;&#49324;\&#51333;&#45796;&#47532;\(&#51452;)&#46020;&#54788;&#44148;&#49444;&#44277;&#49324;(07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설계조건 2.단면가정 3. 하중계산"/>
      <sheetName val="4. 구조해석"/>
      <sheetName val="3) SAP90 DATA"/>
      <sheetName val="4) 구조해석 출력자료"/>
      <sheetName val="(2) 실하중에 의한 부재력도"/>
      <sheetName val="5. 단면설계"/>
      <sheetName val="6. 주철근 조립도"/>
      <sheetName val="7. 1) 우각부 검토"/>
      <sheetName val="2) 균열에 대한 검토"/>
      <sheetName val="DATA 입력란"/>
      <sheetName val="기초도면제작"/>
      <sheetName val="주출입구조사"/>
    </sheetNames>
    <sheetDataSet>
      <sheetData sheetId="0"/>
      <sheetData sheetId="1" refreshError="1">
        <row r="69">
          <cell r="I69">
            <v>3.17</v>
          </cell>
        </row>
        <row r="73">
          <cell r="G73">
            <v>3.9</v>
          </cell>
        </row>
        <row r="89">
          <cell r="I89">
            <v>1.7509999999999999</v>
          </cell>
        </row>
        <row r="97">
          <cell r="I97">
            <v>4.4829999999999997</v>
          </cell>
        </row>
        <row r="99">
          <cell r="G99">
            <v>0.5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C1" t="str">
            <v>북수원권 10호광장 통로 Box</v>
          </cell>
        </row>
        <row r="5">
          <cell r="E5">
            <v>3.5</v>
          </cell>
          <cell r="G5">
            <v>2.5</v>
          </cell>
        </row>
        <row r="6">
          <cell r="D6">
            <v>1.5</v>
          </cell>
        </row>
        <row r="7">
          <cell r="D7">
            <v>0.8</v>
          </cell>
        </row>
        <row r="26">
          <cell r="D26">
            <v>1.54</v>
          </cell>
        </row>
        <row r="27">
          <cell r="D27">
            <v>1.7</v>
          </cell>
        </row>
        <row r="28">
          <cell r="D28">
            <v>1.8</v>
          </cell>
        </row>
        <row r="29">
          <cell r="D29">
            <v>0.9</v>
          </cell>
        </row>
        <row r="31">
          <cell r="D31">
            <v>1.3</v>
          </cell>
        </row>
        <row r="32">
          <cell r="D32">
            <v>2.15</v>
          </cell>
        </row>
        <row r="33">
          <cell r="D33">
            <v>1.7</v>
          </cell>
        </row>
        <row r="34">
          <cell r="D34">
            <v>0.65</v>
          </cell>
        </row>
        <row r="38">
          <cell r="D38">
            <v>0.35</v>
          </cell>
        </row>
        <row r="39">
          <cell r="D39">
            <v>3.5</v>
          </cell>
        </row>
        <row r="40">
          <cell r="D40">
            <v>0.4</v>
          </cell>
        </row>
        <row r="41">
          <cell r="D41">
            <v>2.5</v>
          </cell>
        </row>
        <row r="42">
          <cell r="D42">
            <v>0.35</v>
          </cell>
        </row>
      </sheetData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3"/>
      <sheetName val="관로토공수량산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준타입"/>
      <sheetName val="Sheet1"/>
      <sheetName val="Sheet2"/>
      <sheetName val="Sheet3"/>
      <sheetName val="#REF"/>
      <sheetName val="Attributes"/>
      <sheetName val="ALINE"/>
      <sheetName val="집수"/>
      <sheetName val="ExtAttr"/>
      <sheetName val="토공수량산출"/>
      <sheetName val="토적계산서"/>
      <sheetName val="안전시설"/>
      <sheetName val="토지대장입력"/>
      <sheetName val="2)가드레일수량"/>
      <sheetName val="1)차선도색"/>
      <sheetName val="3)안전시설"/>
      <sheetName val="우수관로연장 "/>
      <sheetName val="포장재료산출집계"/>
      <sheetName val="구조물공수량집계"/>
      <sheetName val="부관수량"/>
      <sheetName val="우수관로연장집계표"/>
      <sheetName val="관로부수량집계표"/>
      <sheetName val="토공수량집계표"/>
      <sheetName val="T13(P68~72,78)"/>
      <sheetName val="교각계산"/>
      <sheetName val="국공유지및사유지"/>
      <sheetName val="가시설(TYPE-A)"/>
      <sheetName val="1-1평균터파기고(1)"/>
      <sheetName val="COPING"/>
      <sheetName val="수량집계"/>
      <sheetName val="타공이기수량"/>
      <sheetName val="직노"/>
      <sheetName val="요율"/>
      <sheetName val="지수"/>
      <sheetName val="DATA 입력란"/>
      <sheetName val="1. 설계조건 2.단면가정 3. 하중계산"/>
      <sheetName val="A-LINE"/>
      <sheetName val="배수통관(좌)"/>
      <sheetName val="2000전체분"/>
      <sheetName val="2000년1차"/>
      <sheetName val="용수지선토적"/>
      <sheetName val="도로토적"/>
      <sheetName val="원가입력"/>
      <sheetName val="암거날개벽재료집계"/>
      <sheetName val="3도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술자"/>
      <sheetName val="공사내용"/>
      <sheetName val="견적서"/>
      <sheetName val="계약서"/>
      <sheetName val="계약보증각서"/>
      <sheetName val="계약보증납부"/>
      <sheetName val="착공~"/>
      <sheetName val="준공~"/>
      <sheetName val="청구서"/>
      <sheetName val="하자각서"/>
      <sheetName val="하자보증납부"/>
    </sheetNames>
    <sheetDataSet>
      <sheetData sheetId="0" refreshError="1"/>
      <sheetData sheetId="1">
        <row r="14">
          <cell r="D1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SYSTEM"/>
      <sheetName val="기본자료입력"/>
      <sheetName val="회사발주처현장대리인"/>
      <sheetName val="표준계약서"/>
      <sheetName val="견적서"/>
      <sheetName val="일반특수계약조건"/>
      <sheetName val="청렴이행각서"/>
      <sheetName val="사용인감계"/>
      <sheetName val="계약보증금납부서"/>
      <sheetName val="지급각서"/>
      <sheetName val="각서"/>
      <sheetName val="스캔"/>
      <sheetName val="착공계공문"/>
      <sheetName val="착공신고서"/>
      <sheetName val="현장대리인계"/>
      <sheetName val="재직증명서"/>
      <sheetName val="표지"/>
      <sheetName val="직접시공계획서"/>
      <sheetName val="예정공정표"/>
      <sheetName val="예정공정표1"/>
      <sheetName val="선급신청공문"/>
      <sheetName val="선급금신청서"/>
      <sheetName val="선급금사유서"/>
      <sheetName val="선급금사용계획서"/>
      <sheetName val="사용계획서"/>
      <sheetName val="서약서"/>
      <sheetName val="각서 (2)"/>
      <sheetName val="선급금청구서"/>
      <sheetName val="선급금보증금납부서"/>
      <sheetName val="변경계약서"/>
      <sheetName val="변경보증납부"/>
      <sheetName val="변경지급각서"/>
      <sheetName val="예정공정표 (변경)"/>
      <sheetName val="공문"/>
      <sheetName val="준공검사원"/>
      <sheetName val="준공계"/>
      <sheetName val="선급금정산공문"/>
      <sheetName val="사진대장"/>
      <sheetName val="갑지"/>
      <sheetName val="선급금정산내역서"/>
      <sheetName val="대금청구서"/>
      <sheetName val="사업자세금계산서(목록)"/>
      <sheetName val="정보이용동의서"/>
      <sheetName val="하자보수보증금납부서"/>
      <sheetName val="이행각서"/>
      <sheetName val="건강,연금정산내역서"/>
      <sheetName val="기성대금청구서"/>
      <sheetName val="기성선급금정산내역"/>
      <sheetName val="Sheet1"/>
    </sheetNames>
    <sheetDataSet>
      <sheetData sheetId="0" refreshError="1"/>
      <sheetData sheetId="1">
        <row r="1">
          <cell r="A1">
            <v>15</v>
          </cell>
        </row>
      </sheetData>
      <sheetData sheetId="2">
        <row r="1">
          <cell r="B1" t="str">
            <v>목록</v>
          </cell>
        </row>
        <row r="2">
          <cell r="B2" t="str">
            <v>㈜도현건설1</v>
          </cell>
        </row>
        <row r="3">
          <cell r="B3" t="str">
            <v>㈜도현건설2</v>
          </cell>
        </row>
        <row r="4">
          <cell r="B4" t="str">
            <v>㈜도현건설3</v>
          </cell>
        </row>
        <row r="5">
          <cell r="B5" t="str">
            <v>㈜도현건설4</v>
          </cell>
        </row>
        <row r="6">
          <cell r="B6" t="str">
            <v>㈜도현건설5</v>
          </cell>
        </row>
        <row r="7">
          <cell r="B7" t="str">
            <v>㈜도현건설6</v>
          </cell>
        </row>
        <row r="8">
          <cell r="B8" t="str">
            <v>㈜도현건설7</v>
          </cell>
        </row>
        <row r="9">
          <cell r="B9" t="str">
            <v>㈜도현건설8</v>
          </cell>
        </row>
        <row r="10">
          <cell r="B10" t="str">
            <v>㈜도현건설9</v>
          </cell>
        </row>
        <row r="11">
          <cell r="B11" t="str">
            <v>㈜도현건설10</v>
          </cell>
        </row>
        <row r="12">
          <cell r="B12" t="str">
            <v>㈜도현건설11</v>
          </cell>
        </row>
        <row r="13">
          <cell r="B13" t="str">
            <v>㈜도현건설12</v>
          </cell>
        </row>
        <row r="14">
          <cell r="B14" t="str">
            <v>㈜도현건설13</v>
          </cell>
        </row>
        <row r="15">
          <cell r="B15" t="str">
            <v>㈜도현건설14</v>
          </cell>
        </row>
        <row r="16">
          <cell r="B16" t="str">
            <v>㈜도현건설15</v>
          </cell>
        </row>
      </sheetData>
      <sheetData sheetId="3">
        <row r="4">
          <cell r="J4" t="str">
            <v>㈜도현건설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6">
          <cell r="I6" t="str">
            <v>신산소하천 정비공사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W41"/>
  <sheetViews>
    <sheetView tabSelected="1" zoomScaleNormal="100" zoomScaleSheetLayoutView="100" workbookViewId="0">
      <selection sqref="A1:M1"/>
    </sheetView>
  </sheetViews>
  <sheetFormatPr defaultColWidth="10" defaultRowHeight="20.25"/>
  <cols>
    <col min="1" max="1" width="5.625" style="52" customWidth="1"/>
    <col min="2" max="2" width="3.75" style="52" bestFit="1" customWidth="1"/>
    <col min="3" max="3" width="5.625" style="52" customWidth="1"/>
    <col min="4" max="4" width="16.125" style="52" customWidth="1"/>
    <col min="5" max="5" width="30.875" style="59" bestFit="1" customWidth="1"/>
    <col min="6" max="6" width="10" style="60" bestFit="1" customWidth="1"/>
    <col min="7" max="8" width="12" style="61" customWidth="1"/>
    <col min="9" max="9" width="6.75" style="60" customWidth="1"/>
    <col min="10" max="11" width="12" style="61" customWidth="1"/>
    <col min="12" max="12" width="17.875" style="61" bestFit="1" customWidth="1"/>
    <col min="13" max="13" width="12.75" style="26" customWidth="1"/>
    <col min="14" max="14" width="13.75" style="26" customWidth="1"/>
    <col min="15" max="15" width="55.5" style="3" hidden="1" customWidth="1"/>
    <col min="16" max="16" width="49.375" style="3" hidden="1" customWidth="1"/>
    <col min="17" max="17" width="37.5" style="3" bestFit="1" customWidth="1"/>
    <col min="18" max="18" width="20.875" style="3" customWidth="1"/>
    <col min="19" max="19" width="11.5" style="3" bestFit="1" customWidth="1"/>
    <col min="20" max="20" width="20.375" style="3" bestFit="1" customWidth="1"/>
    <col min="21" max="21" width="11.375" style="3" bestFit="1" customWidth="1"/>
    <col min="22" max="16384" width="10" style="3"/>
  </cols>
  <sheetData>
    <row r="1" spans="1:23" ht="30.6" customHeight="1">
      <c r="A1" s="95" t="s">
        <v>62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1"/>
      <c r="O1" s="2"/>
      <c r="P1" s="2"/>
      <c r="Q1" s="2"/>
      <c r="R1" s="2"/>
      <c r="S1" s="2"/>
    </row>
    <row r="2" spans="1:23" ht="12" customHeight="1">
      <c r="A2" s="93" t="s">
        <v>64</v>
      </c>
      <c r="B2" s="93"/>
      <c r="C2" s="93"/>
      <c r="D2" s="93"/>
      <c r="E2" s="69">
        <v>90085</v>
      </c>
      <c r="F2" s="69">
        <v>11261</v>
      </c>
      <c r="G2" s="4"/>
      <c r="H2" s="5"/>
      <c r="I2" s="87"/>
      <c r="J2" s="88"/>
      <c r="K2" s="6">
        <f>ROUNDDOWN(G2/8,0)</f>
        <v>0</v>
      </c>
      <c r="L2" s="7" t="s">
        <v>63</v>
      </c>
      <c r="M2" s="70">
        <v>10030</v>
      </c>
      <c r="N2" s="1"/>
      <c r="O2" s="2"/>
      <c r="P2" s="2"/>
      <c r="Q2" s="2"/>
      <c r="R2" s="2"/>
      <c r="S2" s="2"/>
    </row>
    <row r="3" spans="1:23" ht="20.25" customHeight="1">
      <c r="A3" s="89" t="s">
        <v>51</v>
      </c>
      <c r="B3" s="89"/>
      <c r="C3" s="89"/>
      <c r="D3" s="89"/>
      <c r="E3" s="89"/>
      <c r="F3" s="8"/>
      <c r="G3" s="9"/>
      <c r="H3" s="10"/>
      <c r="I3" s="11"/>
      <c r="J3" s="10"/>
      <c r="K3" s="10"/>
      <c r="L3" s="67" t="s">
        <v>50</v>
      </c>
      <c r="M3" s="68" t="s">
        <v>49</v>
      </c>
      <c r="N3" s="1"/>
      <c r="O3" s="2"/>
      <c r="P3" s="2"/>
      <c r="Q3" s="2"/>
      <c r="R3" s="2"/>
      <c r="S3" s="2"/>
    </row>
    <row r="4" spans="1:23" ht="21" customHeight="1">
      <c r="A4" s="90" t="s">
        <v>0</v>
      </c>
      <c r="B4" s="90"/>
      <c r="C4" s="90"/>
      <c r="D4" s="90"/>
      <c r="E4" s="91" t="s">
        <v>1</v>
      </c>
      <c r="F4" s="92" t="s">
        <v>2</v>
      </c>
      <c r="G4" s="92"/>
      <c r="H4" s="92"/>
      <c r="I4" s="92" t="s">
        <v>59</v>
      </c>
      <c r="J4" s="92"/>
      <c r="K4" s="92"/>
      <c r="L4" s="94" t="s">
        <v>60</v>
      </c>
      <c r="M4" s="94" t="s">
        <v>3</v>
      </c>
      <c r="N4" s="12"/>
      <c r="O4" s="12"/>
      <c r="P4" s="12"/>
      <c r="Q4" s="1"/>
      <c r="R4" s="73"/>
      <c r="S4" s="2"/>
    </row>
    <row r="5" spans="1:23" ht="21" customHeight="1">
      <c r="A5" s="90"/>
      <c r="B5" s="90"/>
      <c r="C5" s="90"/>
      <c r="D5" s="90"/>
      <c r="E5" s="91"/>
      <c r="F5" s="13" t="s">
        <v>4</v>
      </c>
      <c r="G5" s="14" t="s">
        <v>5</v>
      </c>
      <c r="H5" s="14" t="s">
        <v>6</v>
      </c>
      <c r="I5" s="13" t="s">
        <v>4</v>
      </c>
      <c r="J5" s="14" t="s">
        <v>5</v>
      </c>
      <c r="K5" s="14" t="s">
        <v>6</v>
      </c>
      <c r="L5" s="92"/>
      <c r="M5" s="92"/>
      <c r="N5" s="15"/>
      <c r="P5" s="12"/>
      <c r="Q5" s="1"/>
      <c r="R5" s="1"/>
      <c r="S5" s="2"/>
    </row>
    <row r="6" spans="1:23" ht="18.600000000000001" customHeight="1">
      <c r="A6" s="96" t="s">
        <v>7</v>
      </c>
      <c r="B6" s="99" t="s">
        <v>8</v>
      </c>
      <c r="C6" s="102" t="s">
        <v>9</v>
      </c>
      <c r="D6" s="102"/>
      <c r="E6" s="16" t="s">
        <v>10</v>
      </c>
      <c r="F6" s="17">
        <v>1</v>
      </c>
      <c r="G6" s="18">
        <f>F2*209</f>
        <v>2353549</v>
      </c>
      <c r="H6" s="19">
        <f t="shared" ref="H6:H12" si="0">G6*F6</f>
        <v>2353549</v>
      </c>
      <c r="I6" s="17">
        <v>4</v>
      </c>
      <c r="J6" s="18">
        <f>F2*209</f>
        <v>2353549</v>
      </c>
      <c r="K6" s="19">
        <f t="shared" ref="K6:K12" si="1">J6*I6</f>
        <v>9414196</v>
      </c>
      <c r="L6" s="19">
        <f t="shared" ref="L6:L12" si="2">K6+H6</f>
        <v>11767745</v>
      </c>
      <c r="M6" s="64">
        <f>L6*12</f>
        <v>141212940</v>
      </c>
      <c r="N6" s="62"/>
      <c r="O6" s="77" t="s">
        <v>86</v>
      </c>
      <c r="P6" s="21"/>
      <c r="Q6" s="20"/>
      <c r="R6" s="20"/>
      <c r="S6" s="21"/>
      <c r="T6" s="22"/>
      <c r="U6" s="22"/>
      <c r="V6" s="22"/>
      <c r="W6" s="22"/>
    </row>
    <row r="7" spans="1:23" ht="24">
      <c r="A7" s="97"/>
      <c r="B7" s="100"/>
      <c r="C7" s="102" t="s">
        <v>11</v>
      </c>
      <c r="D7" s="102"/>
      <c r="E7" s="16" t="s">
        <v>76</v>
      </c>
      <c r="F7" s="17">
        <f>F6</f>
        <v>1</v>
      </c>
      <c r="G7" s="18">
        <v>100000</v>
      </c>
      <c r="H7" s="19">
        <f t="shared" si="0"/>
        <v>100000</v>
      </c>
      <c r="I7" s="17">
        <f>I6</f>
        <v>4</v>
      </c>
      <c r="J7" s="18"/>
      <c r="K7" s="19"/>
      <c r="L7" s="19">
        <f t="shared" si="2"/>
        <v>100000</v>
      </c>
      <c r="M7" s="64">
        <f t="shared" ref="M7:M32" si="3">L7*12</f>
        <v>1200000</v>
      </c>
      <c r="N7" s="20"/>
      <c r="O7" s="78" t="s">
        <v>87</v>
      </c>
      <c r="P7" s="23"/>
      <c r="Q7" s="20"/>
      <c r="R7" s="20"/>
      <c r="S7" s="21"/>
      <c r="T7" s="24"/>
      <c r="U7" s="22"/>
      <c r="V7" s="22"/>
      <c r="W7" s="22"/>
    </row>
    <row r="8" spans="1:23" ht="18.600000000000001" customHeight="1">
      <c r="A8" s="97"/>
      <c r="B8" s="100"/>
      <c r="C8" s="103" t="s">
        <v>12</v>
      </c>
      <c r="D8" s="103"/>
      <c r="E8" s="72" t="s">
        <v>74</v>
      </c>
      <c r="F8" s="17">
        <f>F6</f>
        <v>1</v>
      </c>
      <c r="G8" s="19">
        <f>(G6+G7+G22)/209*1.5*5*4.34*3/5</f>
        <v>233944.07641148326</v>
      </c>
      <c r="H8" s="19">
        <f t="shared" si="0"/>
        <v>233944.07641148326</v>
      </c>
      <c r="I8" s="17">
        <f>I7</f>
        <v>4</v>
      </c>
      <c r="J8" s="19">
        <f>(J6+J7+J22)/209*1.5*5*4.34*3/5</f>
        <v>224599.5788038277</v>
      </c>
      <c r="K8" s="19">
        <f t="shared" si="1"/>
        <v>898398.31521531078</v>
      </c>
      <c r="L8" s="19">
        <f t="shared" si="2"/>
        <v>1132342.3916267941</v>
      </c>
      <c r="M8" s="64">
        <f t="shared" si="3"/>
        <v>13588108.69952153</v>
      </c>
      <c r="O8" s="79" t="s">
        <v>77</v>
      </c>
      <c r="P8" s="122" t="s">
        <v>72</v>
      </c>
      <c r="Q8" s="74"/>
      <c r="R8" s="20"/>
      <c r="S8" s="21"/>
      <c r="T8" s="22"/>
      <c r="U8" s="22"/>
      <c r="V8" s="22"/>
      <c r="W8" s="22"/>
    </row>
    <row r="9" spans="1:23" ht="18.600000000000001" customHeight="1">
      <c r="A9" s="97"/>
      <c r="B9" s="100"/>
      <c r="C9" s="103" t="s">
        <v>13</v>
      </c>
      <c r="D9" s="103"/>
      <c r="E9" s="72" t="s">
        <v>75</v>
      </c>
      <c r="F9" s="17">
        <f>F7</f>
        <v>1</v>
      </c>
      <c r="G9" s="19">
        <f>(G6+G7+G22)/209*1.5*5*4.34*2/5</f>
        <v>155962.7176076555</v>
      </c>
      <c r="H9" s="19">
        <f t="shared" si="0"/>
        <v>155962.7176076555</v>
      </c>
      <c r="I9" s="17">
        <f>I8</f>
        <v>4</v>
      </c>
      <c r="J9" s="19">
        <f>(J7+J6+J22)/209*1.5*5*4.34*2/5</f>
        <v>149733.05253588516</v>
      </c>
      <c r="K9" s="19">
        <f t="shared" si="1"/>
        <v>598932.21014354064</v>
      </c>
      <c r="L9" s="19">
        <f t="shared" si="2"/>
        <v>754894.92775119608</v>
      </c>
      <c r="M9" s="64">
        <f t="shared" si="3"/>
        <v>9058739.133014353</v>
      </c>
      <c r="N9" s="20"/>
      <c r="O9" s="79" t="s">
        <v>78</v>
      </c>
      <c r="P9" s="122"/>
      <c r="Q9" s="74"/>
      <c r="R9" s="20"/>
      <c r="S9" s="21"/>
      <c r="T9" s="22"/>
      <c r="U9" s="22"/>
      <c r="V9" s="22"/>
      <c r="W9" s="22"/>
    </row>
    <row r="10" spans="1:23" ht="18.600000000000001" customHeight="1">
      <c r="A10" s="97"/>
      <c r="B10" s="100"/>
      <c r="C10" s="103" t="s">
        <v>14</v>
      </c>
      <c r="D10" s="103"/>
      <c r="E10" s="72" t="s">
        <v>15</v>
      </c>
      <c r="F10" s="17">
        <f>F8</f>
        <v>1</v>
      </c>
      <c r="G10" s="19">
        <f>(G6+G7+G22)/209*5*1.5*15/12*2/5</f>
        <v>44920.137559808623</v>
      </c>
      <c r="H10" s="19">
        <f t="shared" si="0"/>
        <v>44920.137559808623</v>
      </c>
      <c r="I10" s="17">
        <f>I8</f>
        <v>4</v>
      </c>
      <c r="J10" s="19">
        <f>(J6+J7+J22)/209*5*1.5*15/12*2/5</f>
        <v>43125.879186602877</v>
      </c>
      <c r="K10" s="19">
        <f t="shared" si="1"/>
        <v>172503.51674641151</v>
      </c>
      <c r="L10" s="19">
        <f t="shared" si="2"/>
        <v>217423.65430622012</v>
      </c>
      <c r="M10" s="64">
        <f t="shared" si="3"/>
        <v>2609083.8516746415</v>
      </c>
      <c r="N10" s="20"/>
      <c r="O10" s="80" t="s">
        <v>79</v>
      </c>
      <c r="P10" s="122"/>
      <c r="Q10" s="21"/>
      <c r="R10" s="20"/>
      <c r="S10" s="21"/>
      <c r="T10" s="22"/>
      <c r="U10" s="22"/>
      <c r="V10" s="22"/>
      <c r="W10" s="22"/>
    </row>
    <row r="11" spans="1:23" ht="18.600000000000001" customHeight="1">
      <c r="A11" s="97"/>
      <c r="B11" s="100"/>
      <c r="C11" s="103" t="s">
        <v>16</v>
      </c>
      <c r="D11" s="103"/>
      <c r="E11" s="72" t="s">
        <v>17</v>
      </c>
      <c r="F11" s="17">
        <f>F8</f>
        <v>1</v>
      </c>
      <c r="G11" s="19">
        <f>(G6+G7+G22)/209*8*15/12</f>
        <v>119787.03349282297</v>
      </c>
      <c r="H11" s="19">
        <f t="shared" si="0"/>
        <v>119787.03349282297</v>
      </c>
      <c r="I11" s="17">
        <f>I8</f>
        <v>4</v>
      </c>
      <c r="J11" s="19">
        <f>(J6+J7+J22)/209*8*15/12</f>
        <v>115002.34449760767</v>
      </c>
      <c r="K11" s="19">
        <f t="shared" si="1"/>
        <v>460009.37799043069</v>
      </c>
      <c r="L11" s="19">
        <f t="shared" si="2"/>
        <v>579796.4114832537</v>
      </c>
      <c r="M11" s="64">
        <f t="shared" si="3"/>
        <v>6957556.937799044</v>
      </c>
      <c r="N11" s="20"/>
      <c r="O11" s="81" t="s">
        <v>71</v>
      </c>
      <c r="P11" s="122"/>
      <c r="R11" s="23"/>
      <c r="S11" s="21"/>
      <c r="T11" s="22"/>
      <c r="U11" s="22"/>
      <c r="V11" s="22"/>
      <c r="W11" s="22"/>
    </row>
    <row r="12" spans="1:23" ht="18.600000000000001" customHeight="1">
      <c r="A12" s="97"/>
      <c r="B12" s="101"/>
      <c r="C12" s="102" t="s">
        <v>18</v>
      </c>
      <c r="D12" s="102"/>
      <c r="E12" s="71" t="s">
        <v>19</v>
      </c>
      <c r="F12" s="17">
        <f>F11</f>
        <v>1</v>
      </c>
      <c r="G12" s="19">
        <f>SUM(G6:G11)/12</f>
        <v>250680.24708931425</v>
      </c>
      <c r="H12" s="19">
        <f t="shared" si="0"/>
        <v>250680.24708931425</v>
      </c>
      <c r="I12" s="17">
        <f>I11</f>
        <v>4</v>
      </c>
      <c r="J12" s="19">
        <f>SUM(J6:J11)/12</f>
        <v>240500.82125199356</v>
      </c>
      <c r="K12" s="19">
        <f t="shared" si="1"/>
        <v>962003.28500797425</v>
      </c>
      <c r="L12" s="19">
        <f t="shared" si="2"/>
        <v>1212683.5320972884</v>
      </c>
      <c r="M12" s="64">
        <f t="shared" si="3"/>
        <v>14552202.385167461</v>
      </c>
      <c r="N12" s="20"/>
      <c r="O12" s="82" t="s">
        <v>84</v>
      </c>
      <c r="P12" s="21"/>
      <c r="Q12" s="21"/>
      <c r="R12" s="21"/>
      <c r="S12" s="21"/>
      <c r="T12" s="22"/>
      <c r="U12" s="22"/>
      <c r="V12" s="22"/>
      <c r="W12" s="22"/>
    </row>
    <row r="13" spans="1:23" s="33" customFormat="1" ht="18.600000000000001" customHeight="1">
      <c r="A13" s="97"/>
      <c r="B13" s="104" t="s">
        <v>20</v>
      </c>
      <c r="C13" s="105"/>
      <c r="D13" s="105"/>
      <c r="E13" s="106"/>
      <c r="F13" s="27">
        <f>F12</f>
        <v>1</v>
      </c>
      <c r="G13" s="28">
        <f>SUM(G6:G12)</f>
        <v>3258843.2121610851</v>
      </c>
      <c r="H13" s="28">
        <f>SUM(H6:H12)</f>
        <v>3258843.2121610851</v>
      </c>
      <c r="I13" s="27">
        <f>I12</f>
        <v>4</v>
      </c>
      <c r="J13" s="28">
        <f>SUM(J6:J12)</f>
        <v>3126510.6762759164</v>
      </c>
      <c r="K13" s="28">
        <f>SUM(K6:K12)</f>
        <v>12506042.705103666</v>
      </c>
      <c r="L13" s="28">
        <f>SUM(L6:L12)</f>
        <v>15764885.917264752</v>
      </c>
      <c r="M13" s="28">
        <f>SUM(M6:M12)</f>
        <v>189178631.00717703</v>
      </c>
      <c r="N13" s="63"/>
      <c r="O13" s="75"/>
      <c r="P13" s="29"/>
      <c r="Q13" s="30"/>
      <c r="R13" s="30"/>
      <c r="S13" s="31"/>
      <c r="T13" s="32"/>
      <c r="U13" s="32"/>
      <c r="V13" s="32"/>
      <c r="W13" s="32"/>
    </row>
    <row r="14" spans="1:23" ht="18.600000000000001" customHeight="1">
      <c r="A14" s="97"/>
      <c r="B14" s="107" t="s">
        <v>21</v>
      </c>
      <c r="C14" s="108" t="s">
        <v>22</v>
      </c>
      <c r="D14" s="108"/>
      <c r="E14" s="36" t="s">
        <v>57</v>
      </c>
      <c r="F14" s="34">
        <f>F13</f>
        <v>1</v>
      </c>
      <c r="G14" s="35">
        <f>SUM(G6:G11)*4.5%</f>
        <v>135367.33342822967</v>
      </c>
      <c r="H14" s="35">
        <f t="shared" ref="H14:H20" si="4">G14*F14</f>
        <v>135367.33342822967</v>
      </c>
      <c r="I14" s="34">
        <f>I13</f>
        <v>4</v>
      </c>
      <c r="J14" s="35">
        <f>SUM(J6:J11)*4.5%</f>
        <v>129870.44347607653</v>
      </c>
      <c r="K14" s="35">
        <f t="shared" ref="K14:K22" si="5">J14*I14</f>
        <v>519481.77390430612</v>
      </c>
      <c r="L14" s="35">
        <f t="shared" ref="L14:L20" si="6">K14+H14</f>
        <v>654849.10733253579</v>
      </c>
      <c r="M14" s="64">
        <f t="shared" si="3"/>
        <v>7858189.2879904294</v>
      </c>
      <c r="N14" s="20"/>
      <c r="O14" s="83"/>
      <c r="P14" s="21"/>
      <c r="Q14" s="21"/>
      <c r="R14" s="21"/>
      <c r="S14" s="21"/>
      <c r="T14" s="22"/>
      <c r="U14" s="22"/>
      <c r="V14" s="22"/>
      <c r="W14" s="22"/>
    </row>
    <row r="15" spans="1:23" ht="18.600000000000001" customHeight="1">
      <c r="A15" s="97"/>
      <c r="B15" s="107"/>
      <c r="C15" s="108" t="s">
        <v>23</v>
      </c>
      <c r="D15" s="108"/>
      <c r="E15" s="25" t="s">
        <v>61</v>
      </c>
      <c r="F15" s="34">
        <f>F14</f>
        <v>1</v>
      </c>
      <c r="G15" s="35">
        <f>SUM(G6:G11)*3.545%</f>
        <v>106639.37711179428</v>
      </c>
      <c r="H15" s="35">
        <f t="shared" si="4"/>
        <v>106639.37711179428</v>
      </c>
      <c r="I15" s="34">
        <f>I14</f>
        <v>4</v>
      </c>
      <c r="J15" s="35">
        <f>SUM(J6:J11)*3.545%</f>
        <v>102309.04936059807</v>
      </c>
      <c r="K15" s="35">
        <f t="shared" si="5"/>
        <v>409236.19744239229</v>
      </c>
      <c r="L15" s="35">
        <f t="shared" si="6"/>
        <v>515875.57455418655</v>
      </c>
      <c r="M15" s="64">
        <f t="shared" si="3"/>
        <v>6190506.8946502386</v>
      </c>
      <c r="N15" s="20"/>
      <c r="O15" s="83"/>
      <c r="P15" s="21"/>
      <c r="Q15" s="21"/>
      <c r="R15" s="21"/>
      <c r="S15" s="21"/>
      <c r="T15" s="22"/>
      <c r="U15" s="22"/>
      <c r="V15" s="22"/>
      <c r="W15" s="22"/>
    </row>
    <row r="16" spans="1:23" ht="18.600000000000001" customHeight="1">
      <c r="A16" s="97"/>
      <c r="B16" s="107"/>
      <c r="C16" s="109" t="s">
        <v>24</v>
      </c>
      <c r="D16" s="109"/>
      <c r="E16" s="36" t="s">
        <v>67</v>
      </c>
      <c r="F16" s="34">
        <f>F15</f>
        <v>1</v>
      </c>
      <c r="G16" s="35">
        <f>G15*12.95%</f>
        <v>13809.799335977359</v>
      </c>
      <c r="H16" s="35">
        <f t="shared" si="4"/>
        <v>13809.799335977359</v>
      </c>
      <c r="I16" s="34">
        <f>I15</f>
        <v>4</v>
      </c>
      <c r="J16" s="35">
        <f>J15*12.95%</f>
        <v>13249.02189219745</v>
      </c>
      <c r="K16" s="35">
        <f t="shared" si="5"/>
        <v>52996.087568789801</v>
      </c>
      <c r="L16" s="35">
        <f t="shared" si="6"/>
        <v>66805.886904767161</v>
      </c>
      <c r="M16" s="64">
        <f t="shared" si="3"/>
        <v>801670.64285720594</v>
      </c>
      <c r="N16" s="20"/>
      <c r="O16" s="82"/>
      <c r="P16" s="20"/>
      <c r="Q16" s="21"/>
      <c r="R16" s="21"/>
      <c r="S16" s="21"/>
      <c r="T16" s="20"/>
      <c r="U16" s="22"/>
      <c r="V16" s="22"/>
      <c r="W16" s="22"/>
    </row>
    <row r="17" spans="1:23" ht="18.600000000000001" customHeight="1">
      <c r="A17" s="97"/>
      <c r="B17" s="107"/>
      <c r="C17" s="110" t="s">
        <v>25</v>
      </c>
      <c r="D17" s="110"/>
      <c r="E17" s="25" t="s">
        <v>66</v>
      </c>
      <c r="F17" s="17">
        <f>F14</f>
        <v>1</v>
      </c>
      <c r="G17" s="19">
        <f>SUM(G6:G11)*1.75%</f>
        <v>52642.851888755991</v>
      </c>
      <c r="H17" s="19">
        <f t="shared" si="4"/>
        <v>52642.851888755991</v>
      </c>
      <c r="I17" s="17">
        <f>I14</f>
        <v>4</v>
      </c>
      <c r="J17" s="19">
        <f>SUM(J6:J11)*1.75%</f>
        <v>50505.172462918657</v>
      </c>
      <c r="K17" s="19">
        <f t="shared" si="5"/>
        <v>202020.68985167463</v>
      </c>
      <c r="L17" s="35">
        <f t="shared" si="6"/>
        <v>254663.54174043064</v>
      </c>
      <c r="M17" s="64">
        <f t="shared" si="3"/>
        <v>3055962.5008851676</v>
      </c>
      <c r="N17" s="20"/>
      <c r="O17" s="82"/>
      <c r="P17" s="37"/>
      <c r="Q17" s="20"/>
      <c r="R17" s="21"/>
      <c r="S17" s="21"/>
      <c r="T17" s="37"/>
      <c r="U17" s="20"/>
      <c r="V17" s="21"/>
      <c r="W17" s="21"/>
    </row>
    <row r="18" spans="1:23" ht="18.600000000000001" customHeight="1">
      <c r="A18" s="97"/>
      <c r="B18" s="107"/>
      <c r="C18" s="110" t="s">
        <v>26</v>
      </c>
      <c r="D18" s="110"/>
      <c r="E18" s="25" t="s">
        <v>65</v>
      </c>
      <c r="F18" s="17">
        <f t="shared" ref="F18:F33" si="7">F17</f>
        <v>1</v>
      </c>
      <c r="G18" s="19">
        <f>SUM(G6:G11)*1.03%</f>
        <v>30984.078540239239</v>
      </c>
      <c r="H18" s="19">
        <f t="shared" si="4"/>
        <v>30984.078540239239</v>
      </c>
      <c r="I18" s="17">
        <f t="shared" ref="I18:I33" si="8">I17</f>
        <v>4</v>
      </c>
      <c r="J18" s="19">
        <f>SUM(J6:J11)*1.03%</f>
        <v>29725.901506746406</v>
      </c>
      <c r="K18" s="19">
        <f t="shared" si="5"/>
        <v>118903.60602698562</v>
      </c>
      <c r="L18" s="35">
        <f t="shared" si="6"/>
        <v>149887.68456722487</v>
      </c>
      <c r="M18" s="64">
        <f t="shared" si="3"/>
        <v>1798652.2148066985</v>
      </c>
      <c r="N18" s="20"/>
      <c r="O18" s="83"/>
      <c r="P18" s="38"/>
      <c r="Q18" s="20"/>
      <c r="R18" s="23"/>
      <c r="S18" s="20"/>
      <c r="T18" s="38"/>
      <c r="U18" s="20"/>
      <c r="V18" s="23"/>
      <c r="W18" s="20"/>
    </row>
    <row r="19" spans="1:23" ht="18.600000000000001" customHeight="1">
      <c r="A19" s="97"/>
      <c r="B19" s="107"/>
      <c r="C19" s="102" t="s">
        <v>27</v>
      </c>
      <c r="D19" s="102"/>
      <c r="E19" s="25" t="s">
        <v>28</v>
      </c>
      <c r="F19" s="17">
        <f t="shared" si="7"/>
        <v>1</v>
      </c>
      <c r="G19" s="19">
        <f>SUM(G6:G11)*0.06%</f>
        <v>1804.8977790430624</v>
      </c>
      <c r="H19" s="19">
        <f t="shared" si="4"/>
        <v>1804.8977790430624</v>
      </c>
      <c r="I19" s="17">
        <f t="shared" si="8"/>
        <v>4</v>
      </c>
      <c r="J19" s="19">
        <f>SUM(J6:J11)*0.06%</f>
        <v>1731.6059130143535</v>
      </c>
      <c r="K19" s="19">
        <f t="shared" si="5"/>
        <v>6926.4236520574141</v>
      </c>
      <c r="L19" s="35">
        <f t="shared" si="6"/>
        <v>8731.3214311004758</v>
      </c>
      <c r="M19" s="64">
        <f>L19*12</f>
        <v>104775.8571732057</v>
      </c>
      <c r="N19" s="20"/>
      <c r="O19" s="120" t="s">
        <v>85</v>
      </c>
      <c r="P19" s="38"/>
      <c r="Q19" s="20"/>
      <c r="R19" s="23"/>
      <c r="S19" s="23"/>
      <c r="T19" s="38"/>
      <c r="U19" s="20"/>
      <c r="V19" s="23"/>
      <c r="W19" s="23"/>
    </row>
    <row r="20" spans="1:23" ht="18.600000000000001" customHeight="1">
      <c r="A20" s="97"/>
      <c r="B20" s="107"/>
      <c r="C20" s="102" t="s">
        <v>29</v>
      </c>
      <c r="D20" s="102"/>
      <c r="E20" s="25" t="s">
        <v>82</v>
      </c>
      <c r="F20" s="17">
        <f t="shared" si="7"/>
        <v>1</v>
      </c>
      <c r="G20" s="19">
        <f>SUM(G6:G11)*0.006%</f>
        <v>180.48977790430627</v>
      </c>
      <c r="H20" s="19">
        <f t="shared" si="4"/>
        <v>180.48977790430627</v>
      </c>
      <c r="I20" s="17">
        <f t="shared" si="8"/>
        <v>4</v>
      </c>
      <c r="J20" s="19">
        <f>SUM(J6:J11)*0.006%</f>
        <v>173.16059130143537</v>
      </c>
      <c r="K20" s="19">
        <f t="shared" si="5"/>
        <v>692.6423652057415</v>
      </c>
      <c r="L20" s="35">
        <f t="shared" si="6"/>
        <v>873.13214311004776</v>
      </c>
      <c r="M20" s="64">
        <f t="shared" si="3"/>
        <v>10477.585717320573</v>
      </c>
      <c r="N20" s="20"/>
      <c r="O20" s="121"/>
      <c r="P20" s="38"/>
      <c r="Q20" s="20"/>
      <c r="R20" s="21"/>
      <c r="S20" s="21"/>
      <c r="T20" s="38"/>
      <c r="U20" s="20"/>
      <c r="V20" s="21"/>
      <c r="W20" s="21"/>
    </row>
    <row r="21" spans="1:23" ht="27" customHeight="1">
      <c r="A21" s="97"/>
      <c r="B21" s="100" t="s">
        <v>30</v>
      </c>
      <c r="C21" s="102" t="s">
        <v>31</v>
      </c>
      <c r="D21" s="102"/>
      <c r="E21" s="16" t="s">
        <v>83</v>
      </c>
      <c r="F21" s="17">
        <f t="shared" si="7"/>
        <v>1</v>
      </c>
      <c r="G21" s="19">
        <v>120000</v>
      </c>
      <c r="H21" s="19">
        <v>120000</v>
      </c>
      <c r="I21" s="17">
        <f t="shared" si="8"/>
        <v>4</v>
      </c>
      <c r="J21" s="19">
        <f>G21</f>
        <v>120000</v>
      </c>
      <c r="K21" s="19">
        <f t="shared" si="5"/>
        <v>480000</v>
      </c>
      <c r="L21" s="35">
        <f>SUM(K21,H21)</f>
        <v>600000</v>
      </c>
      <c r="M21" s="65">
        <f>L21</f>
        <v>600000</v>
      </c>
      <c r="N21" s="39"/>
      <c r="O21" s="84"/>
      <c r="P21" s="40"/>
      <c r="Q21" s="20"/>
      <c r="R21" s="22"/>
      <c r="S21" s="22"/>
      <c r="T21" s="40"/>
      <c r="U21" s="20"/>
      <c r="V21" s="22"/>
      <c r="W21" s="22"/>
    </row>
    <row r="22" spans="1:23">
      <c r="A22" s="97"/>
      <c r="B22" s="101"/>
      <c r="C22" s="113" t="s">
        <v>32</v>
      </c>
      <c r="D22" s="113"/>
      <c r="E22" s="16" t="s">
        <v>33</v>
      </c>
      <c r="F22" s="17">
        <f t="shared" si="7"/>
        <v>1</v>
      </c>
      <c r="G22" s="19">
        <v>50000</v>
      </c>
      <c r="H22" s="19">
        <f>G22*F22</f>
        <v>50000</v>
      </c>
      <c r="I22" s="17">
        <f t="shared" si="8"/>
        <v>4</v>
      </c>
      <c r="J22" s="19">
        <f>G22</f>
        <v>50000</v>
      </c>
      <c r="K22" s="19">
        <f t="shared" si="5"/>
        <v>200000</v>
      </c>
      <c r="L22" s="35">
        <f>K22+H22</f>
        <v>250000</v>
      </c>
      <c r="M22" s="65">
        <f t="shared" si="3"/>
        <v>3000000</v>
      </c>
      <c r="N22" s="39"/>
      <c r="O22" s="84"/>
      <c r="P22" s="40"/>
      <c r="Q22" s="41"/>
      <c r="R22" s="22"/>
      <c r="S22" s="22"/>
      <c r="T22" s="40"/>
      <c r="U22" s="41"/>
      <c r="V22" s="22"/>
      <c r="W22" s="22"/>
    </row>
    <row r="23" spans="1:23" s="43" customFormat="1" ht="18.600000000000001" customHeight="1">
      <c r="A23" s="98"/>
      <c r="B23" s="104" t="s">
        <v>34</v>
      </c>
      <c r="C23" s="105"/>
      <c r="D23" s="105"/>
      <c r="E23" s="106"/>
      <c r="F23" s="27">
        <f>F22</f>
        <v>1</v>
      </c>
      <c r="G23" s="28">
        <f>SUM(G14:G22)</f>
        <v>511428.82786194392</v>
      </c>
      <c r="H23" s="28">
        <f>SUM(H14:H22)</f>
        <v>511428.82786194392</v>
      </c>
      <c r="I23" s="27">
        <f>I22</f>
        <v>4</v>
      </c>
      <c r="J23" s="28">
        <f>SUM(J14:J22)</f>
        <v>497564.35520285292</v>
      </c>
      <c r="K23" s="28">
        <f>SUM(K14:K22)</f>
        <v>1990257.4208114117</v>
      </c>
      <c r="L23" s="28">
        <f>SUM(L14:L22)</f>
        <v>2501686.2486733552</v>
      </c>
      <c r="M23" s="28">
        <f>SUM(M14:M22)</f>
        <v>23420234.984080262</v>
      </c>
      <c r="N23" s="66"/>
      <c r="O23" s="76"/>
      <c r="P23" s="42"/>
      <c r="Q23" s="20"/>
      <c r="R23" s="23"/>
      <c r="S23" s="42"/>
      <c r="T23" s="42"/>
      <c r="U23" s="20"/>
      <c r="V23" s="23"/>
      <c r="W23" s="42"/>
    </row>
    <row r="24" spans="1:23" ht="18.600000000000001" customHeight="1">
      <c r="A24" s="112" t="s">
        <v>35</v>
      </c>
      <c r="B24" s="113" t="s">
        <v>36</v>
      </c>
      <c r="C24" s="113"/>
      <c r="D24" s="113"/>
      <c r="E24" s="25" t="s">
        <v>37</v>
      </c>
      <c r="F24" s="17">
        <f t="shared" si="7"/>
        <v>1</v>
      </c>
      <c r="G24" s="19">
        <f>SUM(G13,G23)*0.5%</f>
        <v>18851.360200115145</v>
      </c>
      <c r="H24" s="35">
        <f>G24*F24</f>
        <v>18851.360200115145</v>
      </c>
      <c r="I24" s="17">
        <f t="shared" si="8"/>
        <v>4</v>
      </c>
      <c r="J24" s="19">
        <f>SUM(J13,J23)*0.5%</f>
        <v>18120.375157393846</v>
      </c>
      <c r="K24" s="35">
        <f>J24*I24</f>
        <v>72481.500629575385</v>
      </c>
      <c r="L24" s="35">
        <f>K24+H24</f>
        <v>91332.860829690529</v>
      </c>
      <c r="M24" s="65">
        <f t="shared" si="3"/>
        <v>1095994.3299562864</v>
      </c>
      <c r="N24" s="12"/>
      <c r="O24" s="85" t="s">
        <v>80</v>
      </c>
      <c r="P24" s="44"/>
      <c r="Q24" s="1"/>
      <c r="R24" s="2"/>
      <c r="S24" s="2"/>
    </row>
    <row r="25" spans="1:23" ht="18.600000000000001" customHeight="1">
      <c r="A25" s="112"/>
      <c r="B25" s="113" t="s">
        <v>38</v>
      </c>
      <c r="C25" s="113"/>
      <c r="D25" s="113"/>
      <c r="E25" s="25" t="s">
        <v>39</v>
      </c>
      <c r="F25" s="17">
        <f t="shared" si="7"/>
        <v>1</v>
      </c>
      <c r="G25" s="19">
        <v>10000</v>
      </c>
      <c r="H25" s="19">
        <f>G25*F25</f>
        <v>10000</v>
      </c>
      <c r="I25" s="17">
        <f t="shared" si="8"/>
        <v>4</v>
      </c>
      <c r="J25" s="19">
        <v>10000</v>
      </c>
      <c r="K25" s="19">
        <f>J25*I25</f>
        <v>40000</v>
      </c>
      <c r="L25" s="35">
        <f>K25+H25</f>
        <v>50000</v>
      </c>
      <c r="M25" s="65">
        <f t="shared" si="3"/>
        <v>600000</v>
      </c>
      <c r="N25" s="12"/>
      <c r="O25" s="85"/>
      <c r="P25" s="44"/>
      <c r="Q25" s="2"/>
      <c r="R25" s="2"/>
      <c r="S25" s="2"/>
    </row>
    <row r="26" spans="1:23" ht="18.600000000000001" customHeight="1">
      <c r="A26" s="112"/>
      <c r="B26" s="114" t="s">
        <v>40</v>
      </c>
      <c r="C26" s="115"/>
      <c r="D26" s="116"/>
      <c r="E26" s="25" t="s">
        <v>68</v>
      </c>
      <c r="F26" s="17">
        <v>300</v>
      </c>
      <c r="G26" s="19">
        <v>1350</v>
      </c>
      <c r="H26" s="19">
        <f>G26*F26</f>
        <v>405000</v>
      </c>
      <c r="I26" s="17">
        <v>3</v>
      </c>
      <c r="J26" s="19"/>
      <c r="K26" s="19"/>
      <c r="L26" s="35">
        <f>K26+H26</f>
        <v>405000</v>
      </c>
      <c r="M26" s="65">
        <f t="shared" si="3"/>
        <v>4860000</v>
      </c>
      <c r="N26" s="12"/>
      <c r="O26" s="85" t="s">
        <v>81</v>
      </c>
      <c r="P26" s="44"/>
      <c r="Q26" s="2"/>
      <c r="R26" s="2"/>
      <c r="S26" s="2"/>
    </row>
    <row r="27" spans="1:23" ht="18.600000000000001" customHeight="1">
      <c r="A27" s="112"/>
      <c r="B27" s="117"/>
      <c r="C27" s="118"/>
      <c r="D27" s="119"/>
      <c r="E27" s="16" t="s">
        <v>73</v>
      </c>
      <c r="F27" s="17">
        <f>F25</f>
        <v>1</v>
      </c>
      <c r="G27" s="18">
        <v>250000</v>
      </c>
      <c r="H27" s="35">
        <f>G27*F27</f>
        <v>250000</v>
      </c>
      <c r="I27" s="17">
        <f>I25</f>
        <v>4</v>
      </c>
      <c r="J27" s="19"/>
      <c r="K27" s="35">
        <f>J27*I27</f>
        <v>0</v>
      </c>
      <c r="L27" s="35">
        <f>K27+H27</f>
        <v>250000</v>
      </c>
      <c r="M27" s="65">
        <f t="shared" si="3"/>
        <v>3000000</v>
      </c>
      <c r="N27" s="12"/>
      <c r="O27" s="86" t="s">
        <v>88</v>
      </c>
      <c r="P27" s="44"/>
      <c r="Q27" s="2"/>
      <c r="R27" s="1"/>
      <c r="S27" s="1"/>
      <c r="T27" s="1"/>
    </row>
    <row r="28" spans="1:23" s="43" customFormat="1" ht="18.600000000000001" customHeight="1">
      <c r="A28" s="112"/>
      <c r="B28" s="104" t="s">
        <v>41</v>
      </c>
      <c r="C28" s="105"/>
      <c r="D28" s="105"/>
      <c r="E28" s="106"/>
      <c r="F28" s="27">
        <f>F27</f>
        <v>1</v>
      </c>
      <c r="G28" s="28">
        <f>SUM(G24:G27)</f>
        <v>280201.36020011513</v>
      </c>
      <c r="H28" s="28">
        <f>SUM(H24:H27)</f>
        <v>683851.36020011513</v>
      </c>
      <c r="I28" s="27">
        <f>I27</f>
        <v>4</v>
      </c>
      <c r="J28" s="28">
        <f>SUM(J24:J27)</f>
        <v>28120.375157393846</v>
      </c>
      <c r="K28" s="28">
        <f>SUM(K24:K27)</f>
        <v>112481.50062957538</v>
      </c>
      <c r="L28" s="28">
        <f>SUM(L24:L27)</f>
        <v>796332.86082969047</v>
      </c>
      <c r="M28" s="28">
        <f>SUM(M24:M27)</f>
        <v>9555994.3299562857</v>
      </c>
      <c r="N28" s="45"/>
      <c r="O28" s="46"/>
      <c r="P28" s="46"/>
      <c r="R28" s="47"/>
      <c r="S28" s="47"/>
      <c r="T28" s="47"/>
    </row>
    <row r="29" spans="1:23" s="52" customFormat="1" ht="18.600000000000001" customHeight="1">
      <c r="A29" s="111" t="s">
        <v>42</v>
      </c>
      <c r="B29" s="111"/>
      <c r="C29" s="111"/>
      <c r="D29" s="111"/>
      <c r="E29" s="48" t="s">
        <v>48</v>
      </c>
      <c r="F29" s="49">
        <f t="shared" si="7"/>
        <v>1</v>
      </c>
      <c r="G29" s="50">
        <f>(G28+G23+G13)*5%</f>
        <v>202523.67001115723</v>
      </c>
      <c r="H29" s="50">
        <f>G29*F29</f>
        <v>202523.67001115723</v>
      </c>
      <c r="I29" s="49">
        <f t="shared" si="8"/>
        <v>4</v>
      </c>
      <c r="J29" s="50">
        <f>(J28+J23+J13)*5%</f>
        <v>182609.77033180816</v>
      </c>
      <c r="K29" s="50">
        <f>J29*I29</f>
        <v>730439.08132723265</v>
      </c>
      <c r="L29" s="50">
        <f>K29+H29</f>
        <v>932962.75133838993</v>
      </c>
      <c r="M29" s="65">
        <f t="shared" si="3"/>
        <v>11195553.01606068</v>
      </c>
      <c r="N29" s="51"/>
    </row>
    <row r="30" spans="1:23" s="52" customFormat="1" ht="18.600000000000001" customHeight="1">
      <c r="A30" s="111" t="s">
        <v>43</v>
      </c>
      <c r="B30" s="111"/>
      <c r="C30" s="111"/>
      <c r="D30" s="111"/>
      <c r="E30" s="48" t="s">
        <v>69</v>
      </c>
      <c r="F30" s="49">
        <f t="shared" si="7"/>
        <v>1</v>
      </c>
      <c r="G30" s="50">
        <f>(G29+G28+G23+G13)*4%</f>
        <v>170119.88280937207</v>
      </c>
      <c r="H30" s="50">
        <f>G30*F30</f>
        <v>170119.88280937207</v>
      </c>
      <c r="I30" s="49">
        <f t="shared" si="8"/>
        <v>4</v>
      </c>
      <c r="J30" s="50">
        <f>(J29+J28+J23+J13)*4%</f>
        <v>153392.20707871884</v>
      </c>
      <c r="K30" s="50">
        <f>J30*I30</f>
        <v>613568.82831487537</v>
      </c>
      <c r="L30" s="50">
        <f>K30+H30</f>
        <v>783688.71112424741</v>
      </c>
      <c r="M30" s="65">
        <f t="shared" si="3"/>
        <v>9404264.5334909689</v>
      </c>
      <c r="N30" s="53"/>
    </row>
    <row r="31" spans="1:23" s="52" customFormat="1" ht="18.600000000000001" customHeight="1">
      <c r="A31" s="111" t="s">
        <v>44</v>
      </c>
      <c r="B31" s="111"/>
      <c r="C31" s="111"/>
      <c r="D31" s="111"/>
      <c r="E31" s="25" t="s">
        <v>45</v>
      </c>
      <c r="F31" s="49">
        <f t="shared" si="7"/>
        <v>1</v>
      </c>
      <c r="G31" s="50">
        <f>G13+G23+G28+G29+G30</f>
        <v>4423116.9530436732</v>
      </c>
      <c r="H31" s="50">
        <f>G31*F31</f>
        <v>4423116.9530436732</v>
      </c>
      <c r="I31" s="49">
        <f t="shared" si="8"/>
        <v>4</v>
      </c>
      <c r="J31" s="50">
        <f>J13+J23+J28+J29+J30</f>
        <v>3988197.3840466905</v>
      </c>
      <c r="K31" s="50">
        <f>J31*I31</f>
        <v>15952789.536186762</v>
      </c>
      <c r="L31" s="50">
        <f>K31+H31</f>
        <v>20375906.489230435</v>
      </c>
      <c r="M31" s="65">
        <f t="shared" si="3"/>
        <v>244510877.87076521</v>
      </c>
      <c r="N31" s="45"/>
      <c r="O31" s="54"/>
    </row>
    <row r="32" spans="1:23" s="52" customFormat="1" ht="18.600000000000001" customHeight="1">
      <c r="A32" s="111" t="s">
        <v>46</v>
      </c>
      <c r="B32" s="111"/>
      <c r="C32" s="111"/>
      <c r="D32" s="111"/>
      <c r="E32" s="25" t="s">
        <v>47</v>
      </c>
      <c r="F32" s="49">
        <f t="shared" si="7"/>
        <v>1</v>
      </c>
      <c r="G32" s="50">
        <f>G31*10%</f>
        <v>442311.69530436734</v>
      </c>
      <c r="H32" s="50">
        <f>H31*10%</f>
        <v>442311.69530436734</v>
      </c>
      <c r="I32" s="49">
        <f t="shared" si="8"/>
        <v>4</v>
      </c>
      <c r="J32" s="50">
        <f>J31*10%</f>
        <v>398819.7384046691</v>
      </c>
      <c r="K32" s="50">
        <f>K31*10%</f>
        <v>1595278.9536186764</v>
      </c>
      <c r="L32" s="50">
        <f>L31*10%</f>
        <v>2037590.6489230436</v>
      </c>
      <c r="M32" s="65">
        <f t="shared" si="3"/>
        <v>24451087.787076525</v>
      </c>
      <c r="N32" s="55"/>
      <c r="O32" s="56"/>
    </row>
    <row r="33" spans="1:15" s="52" customFormat="1" ht="18.600000000000001" customHeight="1">
      <c r="A33" s="104" t="s">
        <v>58</v>
      </c>
      <c r="B33" s="105"/>
      <c r="C33" s="105"/>
      <c r="D33" s="105"/>
      <c r="E33" s="106"/>
      <c r="F33" s="27">
        <f t="shared" si="7"/>
        <v>1</v>
      </c>
      <c r="G33" s="57">
        <f>G32+G31</f>
        <v>4865428.6483480409</v>
      </c>
      <c r="H33" s="57">
        <f>H32+H31</f>
        <v>4865428.6483480409</v>
      </c>
      <c r="I33" s="27">
        <f t="shared" si="8"/>
        <v>4</v>
      </c>
      <c r="J33" s="57">
        <f>J32+J31</f>
        <v>4387017.1224513594</v>
      </c>
      <c r="K33" s="57">
        <f>K32+K31</f>
        <v>17548068.489805438</v>
      </c>
      <c r="L33" s="57">
        <f>K33+H33</f>
        <v>22413497.138153479</v>
      </c>
      <c r="M33" s="57">
        <f>SUM(M31:M32)</f>
        <v>268961965.65784174</v>
      </c>
      <c r="O33" s="58"/>
    </row>
    <row r="34" spans="1:15" ht="20.25" customHeight="1">
      <c r="M34" s="51"/>
      <c r="N34" s="51"/>
    </row>
    <row r="35" spans="1:15">
      <c r="A35" s="124" t="s">
        <v>52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</row>
    <row r="36" spans="1:15">
      <c r="A36" s="124" t="s">
        <v>53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</row>
    <row r="37" spans="1:15">
      <c r="A37" s="124" t="s">
        <v>54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</row>
    <row r="38" spans="1:15">
      <c r="A38" s="125" t="s">
        <v>55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</row>
    <row r="39" spans="1:15">
      <c r="A39" s="124" t="s">
        <v>70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</row>
    <row r="40" spans="1:15">
      <c r="A40" s="124" t="s">
        <v>56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</row>
    <row r="41" spans="1:15">
      <c r="A41" s="123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</row>
  </sheetData>
  <mergeCells count="51">
    <mergeCell ref="O19:O20"/>
    <mergeCell ref="P8:P11"/>
    <mergeCell ref="A41:M41"/>
    <mergeCell ref="A35:M35"/>
    <mergeCell ref="A36:M36"/>
    <mergeCell ref="A37:M37"/>
    <mergeCell ref="A38:M38"/>
    <mergeCell ref="A39:M39"/>
    <mergeCell ref="A30:D30"/>
    <mergeCell ref="A31:D31"/>
    <mergeCell ref="A32:D32"/>
    <mergeCell ref="A33:E33"/>
    <mergeCell ref="A40:M40"/>
    <mergeCell ref="B21:B22"/>
    <mergeCell ref="C21:D21"/>
    <mergeCell ref="C22:D22"/>
    <mergeCell ref="B23:E23"/>
    <mergeCell ref="A29:D29"/>
    <mergeCell ref="A24:A28"/>
    <mergeCell ref="B24:D24"/>
    <mergeCell ref="B25:D25"/>
    <mergeCell ref="B26:D27"/>
    <mergeCell ref="B28:E28"/>
    <mergeCell ref="C16:D16"/>
    <mergeCell ref="C17:D17"/>
    <mergeCell ref="C18:D18"/>
    <mergeCell ref="C19:D19"/>
    <mergeCell ref="C20:D20"/>
    <mergeCell ref="L4:L5"/>
    <mergeCell ref="A1:M1"/>
    <mergeCell ref="M4:M5"/>
    <mergeCell ref="A6:A23"/>
    <mergeCell ref="B6:B12"/>
    <mergeCell ref="C6:D6"/>
    <mergeCell ref="C7:D7"/>
    <mergeCell ref="C8:D8"/>
    <mergeCell ref="C9:D9"/>
    <mergeCell ref="C10:D10"/>
    <mergeCell ref="C11:D11"/>
    <mergeCell ref="C12:D12"/>
    <mergeCell ref="B13:E13"/>
    <mergeCell ref="B14:B20"/>
    <mergeCell ref="C14:D14"/>
    <mergeCell ref="C15:D15"/>
    <mergeCell ref="I2:J2"/>
    <mergeCell ref="A3:E3"/>
    <mergeCell ref="A4:D5"/>
    <mergeCell ref="E4:E5"/>
    <mergeCell ref="F4:H4"/>
    <mergeCell ref="I4:K4"/>
    <mergeCell ref="A2:D2"/>
  </mergeCells>
  <phoneticPr fontId="4" type="noConversion"/>
  <printOptions horizontalCentered="1"/>
  <pageMargins left="0.11811023622047245" right="0.11811023622047245" top="0.18" bottom="0.19" header="0.17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2025년도 청소용역 추정원가 산출서</vt:lpstr>
      <vt:lpstr>'2025년도 청소용역 추정원가 산출서'!Print_Area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2024-11-29T01:01:46Z</cp:lastPrinted>
  <dcterms:created xsi:type="dcterms:W3CDTF">2020-04-20T07:38:48Z</dcterms:created>
  <dcterms:modified xsi:type="dcterms:W3CDTF">2024-12-05T07:24:10Z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TItMTFUMDY6MzQ6NDVaIiwicElEIjoxLCJwcm9jZXNzSWQiOjEyMTg4LCJwcm9jZXNzTmFtZSI6ImZfYmF0bWdyLmV4ZSIsInRyYWNlSWQiOiJEM0U0QzVDMjk4NDY0NjFDQUY2ODc3RDYzN0IzNUJFNSIsInVzZXJDb2RlIjoiUjIwMjM0ODMifSwibm9kZTIiOnsiZHNkIjoiMDEwMDAwMDAwMDAwMTk3MSIsImxvZ1RpbWUiOiIyMDI0LTEyLTExVDA2OjM0OjQ1WiIsInBJRCI6MSwicHJvY2Vzc0lkIjoxMjE4OCwicHJvY2Vzc05hbWUiOiJmX2JhdG1nci5leGUiLCJ0cmFjZUlkIjoiRDNFNEM1QzI5ODQ2NDYxQ0FGNjg3N0Q2MzdCMzVCRTUiLCJ1c2VyQ29kZSI6IlIyMDIzNDgzIn0sIm5vZGUzIjp7ImRzZCI6IjAxMDAwMDAwMDAwMDE5NzEiLCJsb2dUaW1lIjoiMjAyNC0xMi0xMVQwNjozNDo0NVoiLCJwSUQiOjEsInByb2Nlc3NJZCI6MTIxODgsInByb2Nlc3NOYW1lIjoiZl9iYXRtZ3IuZXhlIiwidHJhY2VJZCI6IkQzRTRDNUMyOTg0NjQ2MUNBRjY4NzdENjM3QjM1QkU1IiwidXNlckNvZGUiOiJSMjAyMzQ4MyJ9LCJub2RlNCI6eyJkc2QiOiIwMTAwMDAwMDAwMDAxOTcxIiwibG9nVGltZSI6IjIwMjQtMTItMTFUMDY6MzQ6NDVaIiwicElEIjoxLCJwcm9jZXNzSWQiOjEyMTg4LCJwcm9jZXNzTmFtZSI6ImZfYmF0bWdyLmV4ZSIsInRyYWNlSWQiOiJEM0U0QzVDMjk4NDY0NjFDQUY2ODc3RDYzN0IzNUJFNSIsInVzZXJDb2RlIjoiUjIwMjM0ODMifSwibm9kZTUiOnsiZHNkIjoiMDAwMDAwMDAwMDAwMDAwMCIsImxvZ1RpbWUiOiIyMDI0LTEyLTExVDA2OjQ4OjQwWiIsInBJRCI6MjA0OCwicHJvY2Vzc0lkIjoxMjE4OCwicHJvY2Vzc05hbWUiOiJmX2JhdG1nci5leGUiLCJ0cmFjZUlkIjoiOUU1NzAwMkZCNDcyNDI4NDg1NjVCQzhFQzYzRDEzNjYiLCJ1c2VyQ29kZSI6IlIyMDIzNDgzIn0sIm5vZGVDb3VudCI6Miwicm9vdFRyYWNlSWQiOiJEM0U0QzVDMjk4NDY0NjFDQUY2ODc3RDYzN0IzNUJFNSJ9</vt:lpwstr>
  </property>
</Properties>
</file>